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255" windowWidth="15240" windowHeight="7275"/>
  </bookViews>
  <sheets>
    <sheet name="Introduksjon" sheetId="15" r:id="rId1"/>
    <sheet name="1_Formål" sheetId="13" r:id="rId2"/>
    <sheet name="2_Strategivurdering" sheetId="1" state="hidden" r:id="rId3"/>
    <sheet name="3_Prioritering" sheetId="6" state="hidden" r:id="rId4"/>
    <sheet name="4_Tallfeste_potensial" sheetId="16" state="hidden" r:id="rId5"/>
    <sheet name="Parametere" sheetId="7" state="hidden" r:id="rId6"/>
    <sheet name="BACKEND_SORTERING" sheetId="12" state="hidden" r:id="rId7"/>
  </sheets>
  <externalReferences>
    <externalReference r:id="rId8"/>
  </externalReferences>
  <definedNames>
    <definedName name="DB_hypoteser" localSheetId="1">[1]Parametere!$B$23:$E$49</definedName>
    <definedName name="DB_hypoteser" localSheetId="4">[1]Parametere!$B$23:$E$49</definedName>
    <definedName name="DB_hypoteser" localSheetId="0">[1]Parametere!$B$23:$E$49</definedName>
    <definedName name="DB_hypoteser">Parametere!$B$30:$E$56</definedName>
    <definedName name="Delmål">Parametere!$B$77:$B$84</definedName>
    <definedName name="Effektnivå">Parametere!$B$13:$B$17</definedName>
    <definedName name="Effektnivå_db">Parametere!$B$13:$C$17</definedName>
    <definedName name="L_Delmål">Parametere!$B$77:$B$84</definedName>
    <definedName name="L_Hypoteseevaluering">Parametere!$B$13:$B$17</definedName>
    <definedName name="L_Strategivurdering">Parametere!$B$6:$B$10</definedName>
    <definedName name="L_Vekting">Parametere!$B$59:$B$74</definedName>
    <definedName name="Totalt_antall_vurdert" localSheetId="1">[1]Parametere!$B$20</definedName>
    <definedName name="Totalt_antall_vurdert" localSheetId="4">[1]Parametere!$B$20</definedName>
    <definedName name="Totalt_antall_vurdert" localSheetId="0">[1]Parametere!$B$20</definedName>
    <definedName name="Totalt_antall_vurdert">Parametere!$B$27</definedName>
    <definedName name="_xlnm.Print_Area" localSheetId="1">'1_Formål'!$A$1:$E$21</definedName>
    <definedName name="_xlnm.Print_Area" localSheetId="2">'2_Strategivurdering'!$A$1:$L$37</definedName>
    <definedName name="_xlnm.Print_Area" localSheetId="3">'3_Prioritering'!$A$1:$AD$21</definedName>
    <definedName name="_xlnm.Print_Area" localSheetId="4">'4_Tallfeste_potensial'!$A$1:$F$20</definedName>
    <definedName name="_xlnm.Print_Area" localSheetId="0">Introduksjon!$A$1:$F$30</definedName>
    <definedName name="Vekting">Parametere!$B$59:$B$74</definedName>
    <definedName name="Z_0E4F1FDF_0553_40E6_BD17_93E553B64757_.wvu.PrintArea" localSheetId="0" hidden="1">Introduksjon!$A$1:$F$30</definedName>
    <definedName name="Z_659F93C6_9E57_40E7_A42B_5563CE668201_.wvu.PrintArea" localSheetId="0" hidden="1">Introduksjon!$A$1:$F$30</definedName>
  </definedNames>
  <calcPr calcId="145621"/>
  <pivotCaches>
    <pivotCache cacheId="0" r:id="rId9"/>
  </pivotCaches>
</workbook>
</file>

<file path=xl/calcChain.xml><?xml version="1.0" encoding="utf-8"?>
<calcChain xmlns="http://schemas.openxmlformats.org/spreadsheetml/2006/main">
  <c r="F12" i="1" l="1"/>
  <c r="F16" i="1"/>
  <c r="G5" i="6"/>
  <c r="Q5" i="6" l="1"/>
  <c r="L5" i="6"/>
  <c r="O10" i="6" l="1"/>
  <c r="N10" i="6"/>
  <c r="J10" i="6"/>
  <c r="I10" i="6"/>
  <c r="D14" i="13" l="1"/>
  <c r="D15" i="13" l="1"/>
  <c r="C14" i="13"/>
  <c r="I9" i="6"/>
  <c r="J9" i="6"/>
  <c r="N9" i="6"/>
  <c r="O9" i="6"/>
  <c r="G6" i="6" l="1"/>
  <c r="I8" i="6" l="1"/>
  <c r="J8" i="6"/>
  <c r="N8" i="6"/>
  <c r="O8" i="6"/>
  <c r="I11" i="6" l="1"/>
  <c r="J11" i="6"/>
  <c r="N11" i="6"/>
  <c r="O11" i="6"/>
  <c r="H9" i="1"/>
  <c r="I12" i="6" l="1"/>
  <c r="J12" i="6"/>
  <c r="N12" i="6"/>
  <c r="O12" i="6"/>
  <c r="I13" i="6"/>
  <c r="J13" i="6"/>
  <c r="N13" i="6"/>
  <c r="O13" i="6"/>
  <c r="I14" i="6"/>
  <c r="J14" i="6"/>
  <c r="N14" i="6"/>
  <c r="O14" i="6"/>
  <c r="I15" i="6"/>
  <c r="J15" i="6"/>
  <c r="N15" i="6"/>
  <c r="O15" i="6"/>
  <c r="I16" i="6"/>
  <c r="J16" i="6"/>
  <c r="N16" i="6"/>
  <c r="O16" i="6"/>
  <c r="I17" i="6"/>
  <c r="J17" i="6"/>
  <c r="N17" i="6"/>
  <c r="O17" i="6"/>
  <c r="I18" i="6"/>
  <c r="J18" i="6"/>
  <c r="N18" i="6"/>
  <c r="O18" i="6"/>
  <c r="I19" i="6"/>
  <c r="J19" i="6"/>
  <c r="N19" i="6"/>
  <c r="O19" i="6"/>
  <c r="I20" i="6"/>
  <c r="J20" i="6"/>
  <c r="N20" i="6"/>
  <c r="O20" i="6"/>
  <c r="T20" i="6" l="1"/>
  <c r="S20" i="6"/>
  <c r="T19" i="6"/>
  <c r="S19" i="6"/>
  <c r="T18" i="6"/>
  <c r="S18" i="6"/>
  <c r="T17" i="6"/>
  <c r="S17" i="6"/>
  <c r="T16" i="6"/>
  <c r="S16" i="6"/>
  <c r="T15" i="6"/>
  <c r="S15" i="6"/>
  <c r="T14" i="6"/>
  <c r="S14" i="6"/>
  <c r="T13" i="6"/>
  <c r="S13" i="6"/>
  <c r="T12" i="6"/>
  <c r="S12" i="6"/>
  <c r="T11" i="6"/>
  <c r="S11" i="6"/>
  <c r="T10" i="6"/>
  <c r="S10" i="6"/>
  <c r="T9" i="6"/>
  <c r="S9" i="6"/>
  <c r="T8" i="6"/>
  <c r="S8" i="6"/>
  <c r="Q6" i="6" l="1"/>
  <c r="L6" i="6" l="1"/>
  <c r="C18" i="6" l="1"/>
  <c r="D18" i="6" s="1"/>
  <c r="C19" i="6"/>
  <c r="D19" i="6" s="1"/>
  <c r="C20" i="6"/>
  <c r="D20" i="6" s="1"/>
  <c r="K10" i="1"/>
  <c r="K11" i="1"/>
  <c r="K12" i="1"/>
  <c r="K13" i="1"/>
  <c r="K14" i="1"/>
  <c r="K15" i="1"/>
  <c r="K16" i="1"/>
  <c r="K17" i="1"/>
  <c r="K18" i="1"/>
  <c r="K19" i="1"/>
  <c r="K20" i="1"/>
  <c r="K21" i="1"/>
  <c r="K22" i="1"/>
  <c r="K23" i="1"/>
  <c r="K24" i="1"/>
  <c r="K25" i="1"/>
  <c r="K26" i="1"/>
  <c r="K27" i="1"/>
  <c r="K28" i="1"/>
  <c r="K29" i="1"/>
  <c r="K30" i="1"/>
  <c r="K31" i="1"/>
  <c r="K32" i="1"/>
  <c r="K33" i="1"/>
  <c r="K34" i="1"/>
  <c r="K9" i="1"/>
  <c r="K20" i="6" l="1"/>
  <c r="P20" i="6"/>
  <c r="P19" i="6"/>
  <c r="K19" i="6"/>
  <c r="P18" i="6"/>
  <c r="K18" i="6"/>
  <c r="U19" i="6"/>
  <c r="U18" i="6"/>
  <c r="U20" i="6"/>
  <c r="F19" i="6"/>
  <c r="E19" i="6"/>
  <c r="E20" i="6"/>
  <c r="F20" i="6"/>
  <c r="F18" i="6"/>
  <c r="V20" i="6" l="1"/>
  <c r="X20" i="6" s="1"/>
  <c r="V19" i="6"/>
  <c r="X19" i="6" s="1"/>
  <c r="V18" i="6"/>
  <c r="X18" i="6" s="1"/>
  <c r="C9" i="6"/>
  <c r="D9" i="6" s="1"/>
  <c r="C10" i="6"/>
  <c r="D10" i="6" s="1"/>
  <c r="C11" i="6"/>
  <c r="D11" i="6" s="1"/>
  <c r="C12" i="6"/>
  <c r="D12" i="6" s="1"/>
  <c r="C13" i="6"/>
  <c r="D13" i="6" s="1"/>
  <c r="C14" i="6"/>
  <c r="D14" i="6" s="1"/>
  <c r="C15" i="6"/>
  <c r="D15" i="6" s="1"/>
  <c r="C16" i="6"/>
  <c r="D16" i="6" s="1"/>
  <c r="C17" i="6"/>
  <c r="D17" i="6" s="1"/>
  <c r="C8" i="6"/>
  <c r="D8" i="6" s="1"/>
  <c r="E32" i="7"/>
  <c r="E33" i="7"/>
  <c r="E34" i="7"/>
  <c r="E35" i="7"/>
  <c r="E36" i="7"/>
  <c r="E37" i="7"/>
  <c r="E38" i="7"/>
  <c r="E39" i="7"/>
  <c r="E18" i="6" s="1"/>
  <c r="E40" i="7"/>
  <c r="E41" i="7"/>
  <c r="E42" i="7"/>
  <c r="E43" i="7"/>
  <c r="E44" i="7"/>
  <c r="E45" i="7"/>
  <c r="E46" i="7"/>
  <c r="E47" i="7"/>
  <c r="E48" i="7"/>
  <c r="E49" i="7"/>
  <c r="E50" i="7"/>
  <c r="E31" i="7"/>
  <c r="B26" i="7"/>
  <c r="B25" i="7"/>
  <c r="B24" i="7"/>
  <c r="B23" i="7"/>
  <c r="B22" i="7"/>
  <c r="B21" i="7"/>
  <c r="B20" i="7"/>
  <c r="F34" i="1"/>
  <c r="E56" i="7" s="1"/>
  <c r="F30" i="1"/>
  <c r="E55" i="7" s="1"/>
  <c r="F26" i="1"/>
  <c r="E54" i="7" s="1"/>
  <c r="F21" i="1"/>
  <c r="E53" i="7" s="1"/>
  <c r="F19" i="1"/>
  <c r="E52" i="7" s="1"/>
  <c r="E51" i="7"/>
  <c r="K10" i="6" l="1"/>
  <c r="P10" i="6"/>
  <c r="P9" i="6"/>
  <c r="K9" i="6"/>
  <c r="K8" i="6"/>
  <c r="P8" i="6"/>
  <c r="P11" i="6"/>
  <c r="K11" i="6"/>
  <c r="P16" i="6"/>
  <c r="K16" i="6"/>
  <c r="P15" i="6"/>
  <c r="K15" i="6"/>
  <c r="K14" i="6"/>
  <c r="P14" i="6"/>
  <c r="P12" i="6"/>
  <c r="K12" i="6"/>
  <c r="K17" i="6"/>
  <c r="P17" i="6"/>
  <c r="P13" i="6"/>
  <c r="K13" i="6"/>
  <c r="U8" i="6"/>
  <c r="U10" i="6"/>
  <c r="U17" i="6"/>
  <c r="U16" i="6"/>
  <c r="U12" i="6"/>
  <c r="U15" i="6"/>
  <c r="U11" i="6"/>
  <c r="U14" i="6"/>
  <c r="U13" i="6"/>
  <c r="U9" i="6"/>
  <c r="F8" i="6"/>
  <c r="E8" i="6"/>
  <c r="F10" i="6"/>
  <c r="E10" i="6"/>
  <c r="F9" i="6"/>
  <c r="E9" i="6"/>
  <c r="E15" i="6"/>
  <c r="F15" i="6"/>
  <c r="E11" i="6"/>
  <c r="F11" i="6"/>
  <c r="F14" i="6"/>
  <c r="E14" i="6"/>
  <c r="F17" i="6"/>
  <c r="E17" i="6"/>
  <c r="F13" i="6"/>
  <c r="E13" i="6"/>
  <c r="E16" i="6"/>
  <c r="F16" i="6"/>
  <c r="E12" i="6"/>
  <c r="F12" i="6"/>
  <c r="B27" i="7"/>
  <c r="F5" i="1" s="1"/>
  <c r="V14" i="6" l="1"/>
  <c r="V8" i="6"/>
  <c r="V15" i="6"/>
  <c r="V11" i="6"/>
  <c r="V9" i="6"/>
  <c r="V17" i="6"/>
  <c r="X17" i="6" s="1"/>
  <c r="V10" i="6"/>
  <c r="V13" i="6"/>
  <c r="V12" i="6"/>
  <c r="V16" i="6"/>
  <c r="X16" i="6" s="1"/>
  <c r="H10" i="1"/>
  <c r="H11" i="1"/>
  <c r="H12" i="1"/>
  <c r="H15" i="1"/>
  <c r="H16" i="1"/>
  <c r="H17" i="1"/>
  <c r="H18" i="1"/>
  <c r="H19" i="1"/>
  <c r="H20" i="1"/>
  <c r="H21" i="1"/>
  <c r="H22" i="1"/>
  <c r="H23" i="1"/>
  <c r="H24" i="1"/>
  <c r="H25" i="1"/>
  <c r="H26" i="1"/>
  <c r="H27" i="1"/>
  <c r="H28" i="1"/>
  <c r="H29" i="1"/>
  <c r="H30" i="1"/>
  <c r="H31" i="1"/>
  <c r="H32" i="1"/>
  <c r="H33" i="1"/>
  <c r="H34" i="1"/>
  <c r="H14" i="1"/>
  <c r="H13" i="1"/>
  <c r="W13" i="6" l="1"/>
  <c r="X13" i="6" s="1"/>
  <c r="W9" i="6"/>
  <c r="X9" i="6" s="1"/>
  <c r="W17" i="6"/>
  <c r="W16" i="6"/>
  <c r="W19" i="6"/>
  <c r="W12" i="6"/>
  <c r="X12" i="6" s="1"/>
  <c r="W11" i="6"/>
  <c r="X11" i="6" s="1"/>
  <c r="W20" i="6"/>
  <c r="B16" i="6"/>
  <c r="W10" i="6"/>
  <c r="X10" i="6" s="1"/>
  <c r="W15" i="6"/>
  <c r="X15" i="6" s="1"/>
  <c r="B15" i="6" s="1"/>
  <c r="W14" i="6"/>
  <c r="X14" i="6" s="1"/>
  <c r="B14" i="6" s="1"/>
  <c r="W18" i="6"/>
  <c r="B18" i="6"/>
  <c r="B19" i="6"/>
  <c r="B20" i="6"/>
  <c r="W8" i="6"/>
  <c r="X8" i="6" s="1"/>
  <c r="B17" i="6"/>
  <c r="B13" i="6" l="1"/>
  <c r="B12" i="6"/>
  <c r="B11" i="6"/>
  <c r="B8" i="6"/>
  <c r="B9" i="6"/>
  <c r="B10" i="6"/>
  <c r="D8" i="16" l="1"/>
  <c r="B8" i="16"/>
  <c r="B6" i="16"/>
  <c r="B7" i="16"/>
  <c r="D7" i="16"/>
  <c r="D5" i="16"/>
  <c r="D6" i="16"/>
  <c r="B5" i="16"/>
</calcChain>
</file>

<file path=xl/comments1.xml><?xml version="1.0" encoding="utf-8"?>
<comments xmlns="http://schemas.openxmlformats.org/spreadsheetml/2006/main">
  <authors>
    <author>Windows user</author>
  </authors>
  <commentList>
    <comment ref="B10" authorId="0">
      <text>
        <r>
          <rPr>
            <sz val="9"/>
            <color indexed="81"/>
            <rFont val="Tahoma"/>
            <family val="2"/>
          </rPr>
          <t>Hentes fra behovsanalyse eller analysesteg 1 i "Verktøy for behovsoppsummering"
Informasjon om "Delmål for anskaffelsen" kan hentes fra "Verktøy for Behovsoppsummering", analysesteg 2.</t>
        </r>
      </text>
    </comment>
  </commentList>
</comments>
</file>

<file path=xl/comments2.xml><?xml version="1.0" encoding="utf-8"?>
<comments xmlns="http://schemas.openxmlformats.org/spreadsheetml/2006/main">
  <authors>
    <author>Windows user</author>
  </authors>
  <commentList>
    <comment ref="G8" authorId="0">
      <text>
        <r>
          <rPr>
            <sz val="9"/>
            <color indexed="81"/>
            <rFont val="Tahoma"/>
            <family val="2"/>
          </rPr>
          <t>Alle 19 hypoteser må ha en verdi før dataen i neste steg kan oppdateres.</t>
        </r>
      </text>
    </comment>
    <comment ref="H8" authorId="0">
      <text>
        <r>
          <rPr>
            <sz val="9"/>
            <color indexed="81"/>
            <rFont val="Tahoma"/>
            <family val="2"/>
          </rPr>
          <t>Fargen indikerer hvor stort potensiale hypotesen har.</t>
        </r>
      </text>
    </comment>
  </commentList>
</comments>
</file>

<file path=xl/comments3.xml><?xml version="1.0" encoding="utf-8"?>
<comments xmlns="http://schemas.openxmlformats.org/spreadsheetml/2006/main">
  <authors>
    <author>Windows user</author>
  </authors>
  <commentList>
    <comment ref="X7" authorId="0">
      <text>
        <r>
          <rPr>
            <sz val="9"/>
            <color indexed="81"/>
            <rFont val="Tahoma"/>
            <family val="2"/>
          </rPr>
          <t xml:space="preserve">Tallet viser hvilke hypoteser som støtter best opp om målene med anskaffelsen. </t>
        </r>
      </text>
    </comment>
  </commentList>
</comments>
</file>

<file path=xl/comments4.xml><?xml version="1.0" encoding="utf-8"?>
<comments xmlns="http://schemas.openxmlformats.org/spreadsheetml/2006/main">
  <authors>
    <author>Windows user</author>
  </authors>
  <commentList>
    <comment ref="B4" authorId="0">
      <text>
        <r>
          <rPr>
            <sz val="9"/>
            <color indexed="81"/>
            <rFont val="Tahoma"/>
            <family val="2"/>
          </rPr>
          <t>Her listes de fire strategier som, ut i fra prioritering i steg 3, vil støtte best opp om anskaffelsens mål. Vurder om alle fire bør gjennomføres eller om det er mer hensiktmessig å fokusere på to eller tre.</t>
        </r>
      </text>
    </comment>
    <comment ref="B11" authorId="0">
      <text>
        <r>
          <rPr>
            <sz val="9"/>
            <color indexed="81"/>
            <rFont val="Tahoma"/>
            <family val="2"/>
          </rPr>
          <t>Beskriv kort forventet gevinst med konkrete tall og en kort begrunnelse. Det er naturlig at det må gjøres antakelser for å kunne estimere resultater</t>
        </r>
      </text>
    </comment>
    <comment ref="B15" authorId="0">
      <text>
        <r>
          <rPr>
            <sz val="9"/>
            <color indexed="81"/>
            <rFont val="Tahoma"/>
            <family val="2"/>
          </rPr>
          <t>Se "Veileder til reglene om offentlige anskaffelser" på www.anskaffelser.no</t>
        </r>
      </text>
    </comment>
    <comment ref="B16" authorId="0">
      <text>
        <r>
          <rPr>
            <sz val="9"/>
            <color indexed="81"/>
            <rFont val="Tahoma"/>
            <family val="2"/>
          </rPr>
          <t>Beskriv hvor eventuelle kompletterende analyser som støtter opp om ovenstående valg kan hentes.</t>
        </r>
      </text>
    </comment>
  </commentList>
</comments>
</file>

<file path=xl/sharedStrings.xml><?xml version="1.0" encoding="utf-8"?>
<sst xmlns="http://schemas.openxmlformats.org/spreadsheetml/2006/main" count="606" uniqueCount="200">
  <si>
    <t>Ansvarlig for anskaffelse</t>
  </si>
  <si>
    <t>"Fyll inn tekst"</t>
  </si>
  <si>
    <t>Vare- og tjenestegruppe</t>
  </si>
  <si>
    <t>Tilnærming</t>
  </si>
  <si>
    <t xml:space="preserve">Konsolidere volumer
</t>
  </si>
  <si>
    <t>• Konsolidere antall leverandører</t>
  </si>
  <si>
    <t>• Omfordele volum mellom leverandører</t>
  </si>
  <si>
    <t>• Samle volum på tvers av avdelinger</t>
  </si>
  <si>
    <t>Prisevaluering</t>
  </si>
  <si>
    <t>• Utvide leverandørbasen geografisk</t>
  </si>
  <si>
    <t>• Integrere verdikjeden</t>
  </si>
  <si>
    <t xml:space="preserve">Gjennomfør strukturelle endringer
</t>
  </si>
  <si>
    <t>• Utvikle nye leverandører</t>
  </si>
  <si>
    <t>• Endre markedet gjennom sammenslåing</t>
  </si>
  <si>
    <t xml:space="preserve">Redusere forbruk
</t>
  </si>
  <si>
    <t xml:space="preserve">Endre spesifikasjoner
</t>
  </si>
  <si>
    <t xml:space="preserve">• Standardisere spesifikasjon </t>
  </si>
  <si>
    <t>• Endre krav / deler / material</t>
  </si>
  <si>
    <t>• Optimere levesykluskostnad</t>
  </si>
  <si>
    <t>"Fyll inn verdi"</t>
  </si>
  <si>
    <t>Strategi</t>
  </si>
  <si>
    <t>Ikke relevant</t>
  </si>
  <si>
    <t>Hypotese</t>
  </si>
  <si>
    <t>1. Volumet kan samles til færre antall leverandører</t>
  </si>
  <si>
    <t>I liten grad</t>
  </si>
  <si>
    <t>I meget stor grad</t>
  </si>
  <si>
    <t>• Intern prissammenligning</t>
  </si>
  <si>
    <t>• Ekstern prissammenligning</t>
  </si>
  <si>
    <t>• Funksjonell versus teknisk spesifikasjon</t>
  </si>
  <si>
    <t>• Støtte kontinuerlig forbedring hos leverandør</t>
  </si>
  <si>
    <t>• Dele driftsinformasjon</t>
  </si>
  <si>
    <t>Kolonne G Strategivurdering</t>
  </si>
  <si>
    <t>Kolonne D-I Hypoteseevaluering</t>
  </si>
  <si>
    <t>Lav</t>
  </si>
  <si>
    <t>Middels</t>
  </si>
  <si>
    <t>Høy</t>
  </si>
  <si>
    <t>3. Flere avdelinger kan kjøpe på samme kontrakt</t>
  </si>
  <si>
    <t>13. Totalkostnad kan reduseres ved å ha et levesyklusperspektiv</t>
  </si>
  <si>
    <t>-</t>
  </si>
  <si>
    <t>• Bryt ned priser /
   Modellere should-cost</t>
  </si>
  <si>
    <t>15. Konkurransesituasjonen kan bedres gjennom tiltak som støtter etablering av nye leverandører</t>
  </si>
  <si>
    <t xml:space="preserve">Utvikle samarbeids-prosessen
</t>
  </si>
  <si>
    <t>Veiledning</t>
  </si>
  <si>
    <t>I tillegg skal kilder til informasjon som støtter analyser, og beskriver nå-situasjonen innenfor området, listes.</t>
  </si>
  <si>
    <t>Kort sikt
(1-3 år)</t>
  </si>
  <si>
    <t>Lang sikt
(3-10 år)</t>
  </si>
  <si>
    <t>Analysesteg</t>
  </si>
  <si>
    <t>For utfylling</t>
  </si>
  <si>
    <t>#</t>
  </si>
  <si>
    <t>BACKEND</t>
  </si>
  <si>
    <t>Grand Total</t>
  </si>
  <si>
    <t>Sum of #</t>
  </si>
  <si>
    <t xml:space="preserve">Utvide leverandørbasen
</t>
  </si>
  <si>
    <t>Overordnet strategi</t>
  </si>
  <si>
    <t>Gruppering av hypoteser i hovedstrategier</t>
  </si>
  <si>
    <t>Endre spesifikasjoner</t>
  </si>
  <si>
    <t>Diverse parametre benyttet i denne arbeidsbok</t>
  </si>
  <si>
    <t>Hypotesenummer</t>
  </si>
  <si>
    <t>Hovedstrategi</t>
  </si>
  <si>
    <t xml:space="preserve">Bruke kjøpsmakt
</t>
  </si>
  <si>
    <t>Utvikle oss &amp; leverandør</t>
  </si>
  <si>
    <t>Bruke kjøpsmakt</t>
  </si>
  <si>
    <t>Annet - Beskriv-&gt;</t>
  </si>
  <si>
    <t>[Legg inn egen strategi her: Utvide leverandørbasen
]</t>
  </si>
  <si>
    <t>[Legg inn egen strategi her: Endre spesifikasjoner
]</t>
  </si>
  <si>
    <t>[Legg inn egen strategi her: Prisevaluering]</t>
  </si>
  <si>
    <t>[Legg inn egen strategi her: Redusere forbruk
]</t>
  </si>
  <si>
    <t>[Legg inn egen strategi her: Gjennomfør strukturelle endringer
]</t>
  </si>
  <si>
    <t>[Legg inn egen strategi her: Utvikle samarbeids-prosessen
]</t>
  </si>
  <si>
    <t>[Velg verdi]</t>
  </si>
  <si>
    <t>Mellomkalkulering fra ark "Strategivurdering" (formell passet ikke). Formål: Finne ut hvor mange hypoteser som gjennstår</t>
  </si>
  <si>
    <t>#1</t>
  </si>
  <si>
    <t>#2</t>
  </si>
  <si>
    <t>#3</t>
  </si>
  <si>
    <t>#20</t>
  </si>
  <si>
    <t>#4</t>
  </si>
  <si>
    <t>#5</t>
  </si>
  <si>
    <t>#6</t>
  </si>
  <si>
    <t>#21</t>
  </si>
  <si>
    <t>#7</t>
  </si>
  <si>
    <t>#8</t>
  </si>
  <si>
    <t>#22</t>
  </si>
  <si>
    <t>#9</t>
  </si>
  <si>
    <t>#23</t>
  </si>
  <si>
    <t>#10</t>
  </si>
  <si>
    <t>#11</t>
  </si>
  <si>
    <t>#12</t>
  </si>
  <si>
    <t>#13</t>
  </si>
  <si>
    <t>#24</t>
  </si>
  <si>
    <t>#14</t>
  </si>
  <si>
    <t>#15</t>
  </si>
  <si>
    <t>#16</t>
  </si>
  <si>
    <t>#25</t>
  </si>
  <si>
    <t>#17</t>
  </si>
  <si>
    <t>#18</t>
  </si>
  <si>
    <t>#19</t>
  </si>
  <si>
    <t>#26</t>
  </si>
  <si>
    <t>Estimert verdi (mill. kr)</t>
  </si>
  <si>
    <t>10. Admin.- og vedlikeholdskostnader kan minskes ved kjøp av standardiserte produkter/tjenester</t>
  </si>
  <si>
    <t>14. Lavere totalkostnad kan oppnås ved å outsource evt. ved å innsource</t>
  </si>
  <si>
    <t>17. Leverandørene kan redusere egne kostnader ved å få innsikt i vår virksomhets transaksjoner</t>
  </si>
  <si>
    <t xml:space="preserve">18. Tidligere involvering av innkjøpsfunksjonen i anskaffelsen vil gi mer kostnadseffektive løsninger </t>
  </si>
  <si>
    <t>Vurder relevans hypotese</t>
  </si>
  <si>
    <t>• Gjør ditt behov godt kjent i markedet</t>
  </si>
  <si>
    <t>Re-evaluering før endelig beslutning</t>
  </si>
  <si>
    <t>Bekreft beste strategivalg før anbud</t>
  </si>
  <si>
    <r>
      <t xml:space="preserve">Dato </t>
    </r>
    <r>
      <rPr>
        <b/>
        <sz val="10"/>
        <color theme="1"/>
        <rFont val="Calibri"/>
        <family val="2"/>
        <scheme val="minor"/>
      </rPr>
      <t>siste</t>
    </r>
    <r>
      <rPr>
        <sz val="10"/>
        <color theme="1"/>
        <rFont val="Calibri"/>
        <family val="2"/>
        <scheme val="minor"/>
      </rPr>
      <t xml:space="preserve"> oppdatering</t>
    </r>
  </si>
  <si>
    <t>X</t>
  </si>
  <si>
    <t>[Velg effektnivå]</t>
  </si>
  <si>
    <t>Hypotese sannsynlig?</t>
  </si>
  <si>
    <t>Ansvarlig</t>
  </si>
  <si>
    <t>Mulig kilde for data</t>
  </si>
  <si>
    <t>Rank</t>
  </si>
  <si>
    <t>Andre steg: Strategivurdering</t>
  </si>
  <si>
    <t>De to tilnærmingene og syv strategiene er delt opp i 19 konkrete aktiviteter for hvordan virksomheten kan oppnå forbedringsmål. 
I steg to skal en vurdering av virksomhetens forbedringspotensiale innenfor hver strategi gjøres for å komme frem til en begrenset liste som skal prioriteres i steg 3. Det er også mulig å legge inn egne aktiviteter under hver av strategiene.</t>
  </si>
  <si>
    <t>Tredje steg: Prioritering</t>
  </si>
  <si>
    <t>Resultatet vil vise hvilke strategier som har størst potensial og hvordan disse vil støtte oppnåelse av de prioriterte målene.  Hvis strategiene med størst potensial ikke støtter opp om målene bør andre strategier vurderes.</t>
  </si>
  <si>
    <t xml:space="preserve">Kvantifisere gevinstpotensial basert på  analyser av egen organisasjon og markedet. Dette skal oppsummeres i, og eventuelt legges ved, beslutningsgrunnlaget som skal gi godkjenning for oppstart av neste fase, konkurransegjennomføring. </t>
  </si>
  <si>
    <t>Estimere tid og ressursbruk for gjennomføring av anskaffelsesprosessen frem til kontraktssignering.</t>
  </si>
  <si>
    <t>Beskriv kort nøkkelaktiviteter, tid og estimert ressursbruk for implementering.</t>
  </si>
  <si>
    <t>Beskriv og motiver valg av anskaffelsesprosedyre og kontraktstype</t>
  </si>
  <si>
    <t>Referanser til kilder</t>
  </si>
  <si>
    <t>"Beskriv potensial for øvrige gevinster"</t>
  </si>
  <si>
    <t>Dette verktøyet skal være en støtte/veiledning til arbeidet med å vurdere og prioritere valg av strategier som skal sikre at de overordnete behovet dekkes og målsetningene med anskaffelsen kan realiseres.</t>
  </si>
  <si>
    <t>• Øke kostnadsbevissthet</t>
  </si>
  <si>
    <t>Utvikle verdikjeden</t>
  </si>
  <si>
    <t>Formålet med anskaffelsen</t>
  </si>
  <si>
    <t>Delmål for anskaffelsen</t>
  </si>
  <si>
    <t>Hvilke strategier kan bidra til forbedringer?</t>
  </si>
  <si>
    <t>Mulige strategihypoteser
(19 forskjellige)</t>
  </si>
  <si>
    <t>TOTAL ALLE 3 mål</t>
  </si>
  <si>
    <t>Felles kalkulasjon 1</t>
  </si>
  <si>
    <t>Felles kalkulasjon 2</t>
  </si>
  <si>
    <t>Ikke vurdert</t>
  </si>
  <si>
    <t>Første steg: Spesifisere formål</t>
  </si>
  <si>
    <t>Dette er de viktigste strategihypoteser du vurderte i steg 2</t>
  </si>
  <si>
    <t>Potensial</t>
  </si>
  <si>
    <t>Total</t>
  </si>
  <si>
    <t>Values</t>
  </si>
  <si>
    <t>Sum of Potensial</t>
  </si>
  <si>
    <t>Introduksjon</t>
  </si>
  <si>
    <t>Beslutning om beste strategier</t>
  </si>
  <si>
    <t>Vekting</t>
  </si>
  <si>
    <t>Gå til steg 
    2 av 4</t>
  </si>
  <si>
    <t>Delmål</t>
  </si>
  <si>
    <t>Kvalitetsforbedring</t>
  </si>
  <si>
    <t>Redusere klager</t>
  </si>
  <si>
    <t>Økt fokus på etikk</t>
  </si>
  <si>
    <t>Økt fokus på miljø</t>
  </si>
  <si>
    <t>Annet</t>
  </si>
  <si>
    <t>Redusere kostnader</t>
  </si>
  <si>
    <t>Øke inntekter</t>
  </si>
  <si>
    <t>Rest/for høyt</t>
  </si>
  <si>
    <t xml:space="preserve">Basert på prioriteringen skal to til maksimalt fire strategier velges for den videre anskaffelsesprosessen. </t>
  </si>
  <si>
    <t>Gå til steg 
1 av 4</t>
  </si>
  <si>
    <t>Vekting per mål
(totalt 100%)</t>
  </si>
  <si>
    <t>Gå til steg 
    3 av 4</t>
  </si>
  <si>
    <t>"Fritekst"</t>
  </si>
  <si>
    <t>Effekt på 
kort sikt
(1-3 år)</t>
  </si>
  <si>
    <t>Effekt på
 lang sikt
(4-10 år)</t>
  </si>
  <si>
    <t>Rangering: 
Hvilke strategi(er) gir størst effekt når det gjelder måloppnåelse?</t>
  </si>
  <si>
    <t>Dette er de delmål du satte i steg 1</t>
  </si>
  <si>
    <t>viktighet</t>
  </si>
  <si>
    <t>4. Virksomhetens avdelinger har forskjellige priser på samme produkt/tjeneste</t>
  </si>
  <si>
    <t>5. En sammenligning med eksterne priser (benchmark) vil avdekke prisforskjeller</t>
  </si>
  <si>
    <t>6. Det er mulig å oppnå innsikt i kostnadsstruktur og dermed fastsetting av rimeligere pris</t>
  </si>
  <si>
    <t>7. Konkurransen kan økes gjennom å oppfordre nye leverandører til å delta i anbudet</t>
  </si>
  <si>
    <t>9. Endring av intern atferd kan redusere forbruk av varen eller tjenesten</t>
  </si>
  <si>
    <t>11. Det er mulig å  åpne opp spesifikasjonen slik at flere leverandører kan delta i anbudet</t>
  </si>
  <si>
    <t xml:space="preserve">12. Funksjonell spesifikasjon er mulig (i stedet for en svært detaljert teknisk spesifikasjon) </t>
  </si>
  <si>
    <t>• Vurdere "make vs buy"</t>
  </si>
  <si>
    <t>16. Konkurransesituasjonen kan bedres ved at mindre leverandører gir komplette tilbud sammen med andre leverandører</t>
  </si>
  <si>
    <t>2. Det er mulig å kjøpe mer fra den eksisterende leverandør som i dag yter best</t>
  </si>
  <si>
    <t>I stor grad</t>
  </si>
  <si>
    <t>Hente overordnet behov og prioriterte mål for anskaffelsen fra tidligere analyser. Hvis det ikke er gjort, definere behov og mål i fane 1.</t>
  </si>
  <si>
    <t>De strategier med størst potensial fra strategivurderingen skal evalueres basert på muligheter for realisering på kort og lang sikt, samt på effekt for de prioriterte målene. Velg fra "Høy" til "Lav" effekt. I tillegg er "Ikke vurdert" et valg</t>
  </si>
  <si>
    <t>De strategier som har lavt potenisal på kort sikt men høyt på lang sikt kan adresseres i neste anskaffelsesprosess. Det bør da videre i anskaffelsesprosessen vurderes hvordan det kan legges til rette for dette med f. eks.krav til informasjonsinnhenting fra leverandører og tilpasning i egen virksomhet.</t>
  </si>
  <si>
    <t xml:space="preserve">I tillegg bør en kort beskrivelse av nøkkelaktiviteter for å implementere strategier, samt estimering av ressursbruk for gjennomføring av anskaffelse og implementering gjøres for å gi beslutningstakere grunnlag for å vurdere gevinst  versus innsats. </t>
  </si>
  <si>
    <t>19. Det er potensial for kostnadsreduksjoner gjennom å redusere sløsing i verdikjeden</t>
  </si>
  <si>
    <t>8. Det finnes potensielle leverandører som ikke følger med på publisering av konkurransegrunnlag.</t>
  </si>
  <si>
    <t>Antall strategihypoteser det gjenstår å vurdere:</t>
  </si>
  <si>
    <t>Fokus videre i anskaffelsesprosessen: De nedenforstående gir sannsynligvis best effekt</t>
  </si>
  <si>
    <t>Steg 1 av 4: Målet for anskaffelsen</t>
  </si>
  <si>
    <t>Steg 2 av 4: Strategivurdering - hva tror vi kan bidra til forbedringer/resultater?</t>
  </si>
  <si>
    <t>Steg 3 av 4: Prioriter dine strategihypoteser mot de overordnede målsettingene</t>
  </si>
  <si>
    <t xml:space="preserve">Steg 4 av 4: Kontraktsstrategi - Konkretisering av gevinstpotensial </t>
  </si>
  <si>
    <t>Beskriv formål og overordnet behov</t>
  </si>
  <si>
    <t xml:space="preserve">Anskaffelsesnavn / Referanse </t>
  </si>
  <si>
    <t>"Fyll inn referanse"</t>
  </si>
  <si>
    <t xml:space="preserve">Beskriv og tallfest forventede gevinster ved gjennomføring av valgte strategier.  </t>
  </si>
  <si>
    <t>"Beskriv potensial for økonomiske gevinster"</t>
  </si>
  <si>
    <t>Fjerde steg: Tallfeste gevinstpotenisal og ressursbruk</t>
  </si>
  <si>
    <t>Beskriv kort "Annet" delmål:</t>
  </si>
  <si>
    <t>Gå til steg 
    4 av 4
(etter at alle 
hypoteser er vurdert)</t>
  </si>
  <si>
    <t>"Fyll inn navn"</t>
  </si>
  <si>
    <t>Test</t>
  </si>
  <si>
    <t>Dette dokument bør brukes og oppdateres kontinuerlig under hele planleggingsfasen etter hvert som nye analyser og fakta blir tilgjengelig. Det anbefales at strategier vurderes tidlig for å lage hypoteser om hvordan målene kan realiseres og hvilke data som bør hentes inn for å støtte hypotesene. Før endelig beslutning om konkurransegjennomføring startes opp bør strategiene revideres ytterligere basert på faktainnhenting (markedsanalyser o.l.).
Verktøyet skal støtte valg av strategier i fire steg i henhold til figur:</t>
  </si>
  <si>
    <t>Mal for valg av strategier i en anskaffelse: Introduksjon &amp; Veiledning</t>
  </si>
  <si>
    <t>Verktøyet vil videre oppsummere forventede gevinster, ressursbruk, samt valg av anskaffelsesprosedyre og kontraktstype. Dette bør benyttes i et beslutningsgrunnlag/business case før neste fase, konkurransegjennomføring, begynner. Metodikken bør alltid brukes ved anskaffelser av varer / tjenester med stor omsetning, eller som på annen måte er kritiske for virksomheten. For mindre anskaffelser anbefales det at listen av mulige strategier vurderes, men dokumentasjonen kan reduseres i proporsjon til anskaffelsen omfang.</t>
  </si>
  <si>
    <t>Alle felter med svarsinformasjon må være utfyllt før det er mulig å gå til neste steg/fane. Felter i gult er for utfylling. Plasser muspekeren over celler med rødt hjørne for å se kommentarer med utdypende informasjon. Se presentasjonen "Mal for valg av strategier i en anskaffelse" for en kort beskrivelse av teorien og en forklaring av hvordan dette verktøy skal brukes.</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</si>
</sst>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0"/>
      <color theme="1"/>
      <name val="Calibri"/>
      <family val="2"/>
      <scheme val="minor"/>
    </font>
    <font>
      <sz val="12"/>
      <color theme="1"/>
      <name val="Calibri"/>
      <family val="2"/>
      <scheme val="minor"/>
    </font>
    <font>
      <b/>
      <sz val="12"/>
      <color theme="0"/>
      <name val="Calibri"/>
      <family val="2"/>
      <scheme val="minor"/>
    </font>
    <font>
      <sz val="11"/>
      <color rgb="FFFF0000"/>
      <name val="Calibri"/>
      <family val="2"/>
      <scheme val="minor"/>
    </font>
    <font>
      <b/>
      <sz val="14"/>
      <color theme="0"/>
      <name val="Calibri"/>
      <family val="2"/>
      <scheme val="minor"/>
    </font>
    <font>
      <sz val="9"/>
      <color indexed="81"/>
      <name val="Tahoma"/>
      <family val="2"/>
    </font>
    <font>
      <u/>
      <sz val="11"/>
      <color theme="10"/>
      <name val="Calibri"/>
      <family val="2"/>
      <scheme val="minor"/>
    </font>
    <font>
      <sz val="11"/>
      <color theme="1"/>
      <name val="Calibri"/>
      <family val="2"/>
      <scheme val="minor"/>
    </font>
    <font>
      <sz val="10"/>
      <color rgb="FF000000"/>
      <name val="Calibri"/>
      <family val="2"/>
      <scheme val="minor"/>
    </font>
    <font>
      <b/>
      <i/>
      <sz val="10"/>
      <color rgb="FF000000"/>
      <name val="Calibri"/>
      <family val="2"/>
      <scheme val="minor"/>
    </font>
    <font>
      <i/>
      <sz val="10"/>
      <color theme="1"/>
      <name val="Calibri"/>
      <family val="2"/>
      <scheme val="minor"/>
    </font>
    <font>
      <b/>
      <i/>
      <sz val="10"/>
      <color theme="1"/>
      <name val="Calibri"/>
      <family val="2"/>
      <scheme val="minor"/>
    </font>
    <font>
      <sz val="10"/>
      <name val="Calibri"/>
      <family val="2"/>
      <scheme val="minor"/>
    </font>
    <font>
      <b/>
      <sz val="10"/>
      <color theme="1"/>
      <name val="Calibri"/>
      <family val="2"/>
      <scheme val="minor"/>
    </font>
    <font>
      <b/>
      <sz val="10"/>
      <color theme="0"/>
      <name val="Calibri"/>
      <family val="2"/>
      <scheme val="minor"/>
    </font>
    <font>
      <sz val="11"/>
      <color theme="0"/>
      <name val="Calibri"/>
      <family val="2"/>
      <scheme val="minor"/>
    </font>
    <font>
      <sz val="11"/>
      <color rgb="FF006100"/>
      <name val="Calibri"/>
      <family val="2"/>
      <scheme val="minor"/>
    </font>
    <font>
      <sz val="11"/>
      <color rgb="FF3F3F76"/>
      <name val="Calibri"/>
      <family val="2"/>
      <scheme val="minor"/>
    </font>
    <font>
      <b/>
      <sz val="11"/>
      <color rgb="FFFA7D00"/>
      <name val="Calibri"/>
      <family val="2"/>
      <scheme val="minor"/>
    </font>
    <font>
      <b/>
      <sz val="11"/>
      <color theme="1"/>
      <name val="Calibri"/>
      <family val="2"/>
      <scheme val="minor"/>
    </font>
    <font>
      <b/>
      <sz val="5"/>
      <color theme="0"/>
      <name val="Calibri"/>
      <family val="2"/>
      <scheme val="minor"/>
    </font>
    <font>
      <sz val="9"/>
      <color theme="1"/>
      <name val="Calibri"/>
      <family val="2"/>
      <scheme val="minor"/>
    </font>
    <font>
      <sz val="11"/>
      <color rgb="FF9C6500"/>
      <name val="Calibri"/>
      <family val="2"/>
      <scheme val="minor"/>
    </font>
    <font>
      <b/>
      <sz val="11"/>
      <color rgb="FF9C6500"/>
      <name val="Calibri"/>
      <family val="2"/>
      <scheme val="minor"/>
    </font>
    <font>
      <sz val="12"/>
      <color theme="0"/>
      <name val="Calibri"/>
      <family val="2"/>
      <scheme val="minor"/>
    </font>
    <font>
      <sz val="11"/>
      <color theme="0" tint="-0.34998626667073579"/>
      <name val="Calibri"/>
      <family val="2"/>
      <scheme val="minor"/>
    </font>
    <font>
      <b/>
      <sz val="12"/>
      <color theme="1"/>
      <name val="Calibri"/>
      <family val="2"/>
      <scheme val="minor"/>
    </font>
    <font>
      <b/>
      <sz val="11"/>
      <color theme="0"/>
      <name val="Calibri"/>
      <family val="2"/>
      <scheme val="minor"/>
    </font>
  </fonts>
  <fills count="20">
    <fill>
      <patternFill patternType="none"/>
    </fill>
    <fill>
      <patternFill patternType="gray125"/>
    </fill>
    <fill>
      <patternFill patternType="solid">
        <fgColor theme="0" tint="-0.499984740745262"/>
        <bgColor indexed="64"/>
      </patternFill>
    </fill>
    <fill>
      <patternFill patternType="solid">
        <fgColor theme="2"/>
        <bgColor indexed="64"/>
      </patternFill>
    </fill>
    <fill>
      <patternFill patternType="solid">
        <fgColor rgb="FFF9FCD4"/>
        <bgColor indexed="64"/>
      </patternFill>
    </fill>
    <fill>
      <patternFill patternType="solid">
        <fgColor rgb="FF43961A"/>
        <bgColor indexed="64"/>
      </patternFill>
    </fill>
    <fill>
      <patternFill patternType="solid">
        <fgColor theme="0"/>
        <bgColor indexed="64"/>
      </patternFill>
    </fill>
    <fill>
      <patternFill patternType="solid">
        <fgColor rgb="FF2D911F"/>
        <bgColor indexed="64"/>
      </patternFill>
    </fill>
    <fill>
      <patternFill patternType="solid">
        <fgColor theme="6"/>
      </patternFill>
    </fill>
    <fill>
      <patternFill patternType="solid">
        <fgColor rgb="FFC6EFCE"/>
      </patternFill>
    </fill>
    <fill>
      <patternFill patternType="solid">
        <fgColor rgb="FFFFCC99"/>
      </patternFill>
    </fill>
    <fill>
      <patternFill patternType="solid">
        <fgColor rgb="FFF2F2F2"/>
      </patternFill>
    </fill>
    <fill>
      <patternFill patternType="solid">
        <fgColor rgb="FFFFFFCC"/>
      </patternFill>
    </fill>
    <fill>
      <patternFill patternType="solid">
        <fgColor theme="0" tint="-0.249977111117893"/>
        <bgColor indexed="64"/>
      </patternFill>
    </fill>
    <fill>
      <patternFill patternType="solid">
        <fgColor theme="6" tint="0.59999389629810485"/>
        <bgColor indexed="64"/>
      </patternFill>
    </fill>
    <fill>
      <patternFill patternType="solid">
        <fgColor theme="1"/>
        <bgColor indexed="64"/>
      </patternFill>
    </fill>
    <fill>
      <patternFill patternType="solid">
        <fgColor rgb="FFFFEB9C"/>
      </patternFill>
    </fill>
    <fill>
      <patternFill patternType="solid">
        <fgColor theme="6" tint="0.39997558519241921"/>
        <bgColor indexed="64"/>
      </patternFill>
    </fill>
    <fill>
      <patternFill patternType="solid">
        <fgColor rgb="FFEDFAC2"/>
        <bgColor indexed="64"/>
      </patternFill>
    </fill>
    <fill>
      <gradientFill>
        <stop position="0">
          <color rgb="FF59B818"/>
        </stop>
        <stop position="1">
          <color rgb="FF008000"/>
        </stop>
      </gradientFill>
    </fill>
  </fills>
  <borders count="33">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right style="thin">
        <color theme="0"/>
      </right>
      <top/>
      <bottom/>
      <diagonal/>
    </border>
    <border>
      <left/>
      <right/>
      <top style="thin">
        <color theme="0"/>
      </top>
      <bottom/>
      <diagonal/>
    </border>
    <border>
      <left style="hair">
        <color auto="1"/>
      </left>
      <right style="hair">
        <color auto="1"/>
      </right>
      <top style="hair">
        <color auto="1"/>
      </top>
      <bottom style="hair">
        <color auto="1"/>
      </bottom>
      <diagonal/>
    </border>
    <border>
      <left/>
      <right style="thin">
        <color theme="0"/>
      </right>
      <top style="thin">
        <color theme="0"/>
      </top>
      <bottom style="thin">
        <color theme="0"/>
      </bottom>
      <diagonal/>
    </border>
    <border>
      <left/>
      <right style="thin">
        <color theme="0"/>
      </right>
      <top/>
      <bottom style="thin">
        <color theme="0"/>
      </bottom>
      <diagonal/>
    </border>
    <border>
      <left style="hair">
        <color theme="1"/>
      </left>
      <right style="hair">
        <color theme="1"/>
      </right>
      <top style="hair">
        <color theme="1"/>
      </top>
      <bottom style="hair">
        <color theme="1"/>
      </bottom>
      <diagonal/>
    </border>
    <border>
      <left style="thin">
        <color theme="0"/>
      </left>
      <right/>
      <top style="thin">
        <color theme="0"/>
      </top>
      <bottom/>
      <diagonal/>
    </border>
    <border>
      <left style="thin">
        <color theme="0"/>
      </left>
      <right/>
      <top/>
      <bottom/>
      <diagonal/>
    </border>
    <border>
      <left style="thin">
        <color theme="0"/>
      </left>
      <right style="thin">
        <color theme="0"/>
      </right>
      <top/>
      <bottom/>
      <diagonal/>
    </border>
    <border>
      <left/>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hair">
        <color theme="1"/>
      </left>
      <right style="hair">
        <color theme="1"/>
      </right>
      <top/>
      <bottom style="hair">
        <color theme="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B2B2B2"/>
      </left>
      <right style="thin">
        <color rgb="FFB2B2B2"/>
      </right>
      <top/>
      <bottom/>
      <diagonal/>
    </border>
    <border>
      <left/>
      <right/>
      <top/>
      <bottom style="thin">
        <color theme="0"/>
      </bottom>
      <diagonal/>
    </border>
    <border>
      <left style="hair">
        <color theme="1"/>
      </left>
      <right style="hair">
        <color theme="1"/>
      </right>
      <top style="hair">
        <color theme="1"/>
      </top>
      <bottom/>
      <diagonal/>
    </border>
    <border>
      <left style="hair">
        <color theme="1"/>
      </left>
      <right style="hair">
        <color theme="1"/>
      </right>
      <top/>
      <bottom/>
      <diagonal/>
    </border>
    <border>
      <left style="hair">
        <color auto="1"/>
      </left>
      <right style="hair">
        <color auto="1"/>
      </right>
      <top style="thin">
        <color theme="0"/>
      </top>
      <bottom/>
      <diagonal/>
    </border>
    <border>
      <left style="hair">
        <color auto="1"/>
      </left>
      <right style="hair">
        <color auto="1"/>
      </right>
      <top/>
      <bottom style="hair">
        <color auto="1"/>
      </bottom>
      <diagonal/>
    </border>
    <border>
      <left style="hair">
        <color auto="1"/>
      </left>
      <right/>
      <top/>
      <bottom/>
      <diagonal/>
    </border>
    <border>
      <left style="hair">
        <color auto="1"/>
      </left>
      <right/>
      <top/>
      <bottom style="hair">
        <color auto="1"/>
      </bottom>
      <diagonal/>
    </border>
    <border>
      <left style="hair">
        <color theme="1"/>
      </left>
      <right/>
      <top style="hair">
        <color theme="1"/>
      </top>
      <bottom style="hair">
        <color theme="1"/>
      </bottom>
      <diagonal/>
    </border>
    <border>
      <left/>
      <right style="hair">
        <color theme="1"/>
      </right>
      <top style="hair">
        <color theme="1"/>
      </top>
      <bottom style="hair">
        <color theme="1"/>
      </bottom>
      <diagonal/>
    </border>
    <border>
      <left style="thin">
        <color auto="1"/>
      </left>
      <right style="thick">
        <color auto="1"/>
      </right>
      <top style="thin">
        <color auto="1"/>
      </top>
      <bottom style="thick">
        <color auto="1"/>
      </bottom>
      <diagonal/>
    </border>
    <border>
      <left style="thin">
        <color theme="0"/>
      </left>
      <right/>
      <top/>
      <bottom style="thin">
        <color theme="0"/>
      </bottom>
      <diagonal/>
    </border>
  </borders>
  <cellStyleXfs count="9">
    <xf numFmtId="0" fontId="0" fillId="0" borderId="0"/>
    <xf numFmtId="0" fontId="7" fillId="0" borderId="0" applyNumberFormat="0" applyFill="0" applyBorder="0" applyAlignment="0" applyProtection="0"/>
    <xf numFmtId="9" fontId="8" fillId="0" borderId="0" applyFont="0" applyFill="0" applyBorder="0" applyAlignment="0" applyProtection="0"/>
    <xf numFmtId="0" fontId="16" fillId="8" borderId="0" applyNumberFormat="0" applyBorder="0" applyAlignment="0" applyProtection="0"/>
    <xf numFmtId="0" fontId="17" fillId="9" borderId="0" applyNumberFormat="0" applyBorder="0" applyAlignment="0" applyProtection="0"/>
    <xf numFmtId="0" fontId="18" fillId="10" borderId="19" applyNumberFormat="0" applyAlignment="0" applyProtection="0"/>
    <xf numFmtId="0" fontId="19" fillId="11" borderId="19" applyNumberFormat="0" applyAlignment="0" applyProtection="0"/>
    <xf numFmtId="0" fontId="8" fillId="12" borderId="20" applyNumberFormat="0" applyFont="0" applyAlignment="0" applyProtection="0"/>
    <xf numFmtId="0" fontId="23" fillId="16" borderId="0" applyNumberFormat="0" applyBorder="0" applyAlignment="0" applyProtection="0"/>
  </cellStyleXfs>
  <cellXfs count="181">
    <xf numFmtId="0" fontId="0" fillId="0" borderId="0" xfId="0"/>
    <xf numFmtId="0" fontId="0" fillId="0" borderId="0" xfId="0"/>
    <xf numFmtId="49" fontId="1" fillId="4" borderId="6" xfId="0" applyNumberFormat="1" applyFont="1" applyFill="1" applyBorder="1" applyAlignment="1" applyProtection="1">
      <alignment vertical="center" wrapText="1"/>
      <protection locked="0"/>
    </xf>
    <xf numFmtId="0" fontId="3" fillId="2" borderId="1" xfId="0" applyFont="1" applyFill="1" applyBorder="1" applyAlignment="1" applyProtection="1">
      <alignment horizontal="center" vertical="center" wrapText="1"/>
    </xf>
    <xf numFmtId="49" fontId="1" fillId="4" borderId="9" xfId="0" applyNumberFormat="1" applyFont="1" applyFill="1" applyBorder="1" applyAlignment="1" applyProtection="1">
      <alignment vertical="center" wrapText="1"/>
      <protection locked="0"/>
    </xf>
    <xf numFmtId="0" fontId="3" fillId="2" borderId="7" xfId="0" applyFont="1" applyFill="1" applyBorder="1" applyAlignment="1" applyProtection="1">
      <alignment horizontal="center" vertical="center" wrapText="1"/>
    </xf>
    <xf numFmtId="0" fontId="3" fillId="5" borderId="5" xfId="0" applyFont="1" applyFill="1" applyBorder="1" applyAlignment="1" applyProtection="1">
      <alignment horizontal="center" vertical="center" wrapText="1"/>
    </xf>
    <xf numFmtId="0" fontId="1" fillId="0" borderId="0" xfId="0" applyFont="1" applyAlignment="1" applyProtection="1">
      <alignment horizontal="right" wrapText="1"/>
    </xf>
    <xf numFmtId="0" fontId="0" fillId="0" borderId="0" xfId="0" applyAlignment="1">
      <alignment wrapText="1"/>
    </xf>
    <xf numFmtId="0" fontId="4" fillId="0" borderId="0" xfId="0" applyFont="1"/>
    <xf numFmtId="0" fontId="7" fillId="0" borderId="0" xfId="1" applyAlignment="1">
      <alignment wrapText="1"/>
    </xf>
    <xf numFmtId="0" fontId="1" fillId="3" borderId="10" xfId="0" applyFont="1" applyFill="1" applyBorder="1" applyAlignment="1">
      <alignment horizontal="left" vertical="center" wrapText="1"/>
    </xf>
    <xf numFmtId="0" fontId="3" fillId="5" borderId="5" xfId="0" applyFont="1" applyFill="1" applyBorder="1" applyAlignment="1" applyProtection="1">
      <alignment horizontal="center" vertical="center" wrapText="1"/>
    </xf>
    <xf numFmtId="0" fontId="1" fillId="0" borderId="0" xfId="0" applyFont="1" applyBorder="1" applyProtection="1"/>
    <xf numFmtId="0" fontId="3" fillId="6" borderId="0" xfId="0" applyFont="1" applyFill="1" applyBorder="1" applyAlignment="1" applyProtection="1">
      <alignment vertical="center"/>
    </xf>
    <xf numFmtId="0" fontId="1" fillId="2" borderId="0" xfId="0" applyFont="1" applyFill="1" applyBorder="1"/>
    <xf numFmtId="0" fontId="1" fillId="0" borderId="0" xfId="0" applyFont="1" applyFill="1" applyBorder="1" applyProtection="1"/>
    <xf numFmtId="0" fontId="1" fillId="6" borderId="0" xfId="0" applyFont="1" applyFill="1" applyBorder="1" applyProtection="1"/>
    <xf numFmtId="0" fontId="1" fillId="3" borderId="11" xfId="0" applyFont="1" applyFill="1" applyBorder="1" applyAlignment="1">
      <alignment horizontal="left" vertical="center" wrapText="1"/>
    </xf>
    <xf numFmtId="0" fontId="0" fillId="0" borderId="0" xfId="0" applyAlignment="1">
      <alignment horizontal="center"/>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0" borderId="0" xfId="0" applyFont="1" applyAlignment="1" applyProtection="1">
      <alignment horizontal="right"/>
    </xf>
    <xf numFmtId="0" fontId="3" fillId="5" borderId="5" xfId="0" applyFont="1" applyFill="1" applyBorder="1" applyAlignment="1" applyProtection="1">
      <alignment vertical="center" wrapText="1"/>
    </xf>
    <xf numFmtId="0" fontId="1" fillId="2" borderId="0" xfId="0" applyFont="1" applyFill="1" applyBorder="1" applyProtection="1"/>
    <xf numFmtId="0" fontId="12" fillId="0" borderId="0" xfId="0" applyFont="1" applyBorder="1" applyAlignment="1" applyProtection="1">
      <alignment horizontal="left" vertical="center"/>
    </xf>
    <xf numFmtId="0" fontId="1" fillId="0" borderId="0" xfId="0" applyFont="1" applyFill="1" applyBorder="1" applyAlignment="1" applyProtection="1">
      <alignment horizontal="center"/>
    </xf>
    <xf numFmtId="0" fontId="1" fillId="0" borderId="0" xfId="0" applyFont="1" applyFill="1" applyBorder="1" applyAlignment="1" applyProtection="1">
      <alignment horizontal="center" wrapText="1"/>
    </xf>
    <xf numFmtId="0" fontId="1" fillId="0" borderId="0" xfId="0" quotePrefix="1" applyFont="1" applyBorder="1" applyProtection="1"/>
    <xf numFmtId="0" fontId="1" fillId="0" borderId="0" xfId="0" applyFont="1" applyFill="1" applyBorder="1"/>
    <xf numFmtId="0" fontId="3" fillId="5" borderId="5" xfId="0" applyFont="1" applyFill="1" applyBorder="1" applyAlignment="1" applyProtection="1">
      <alignment horizontal="center" wrapText="1"/>
    </xf>
    <xf numFmtId="9" fontId="1" fillId="4" borderId="6" xfId="2" applyFont="1" applyFill="1" applyBorder="1" applyAlignment="1" applyProtection="1">
      <alignment horizontal="center" wrapText="1"/>
      <protection locked="0"/>
    </xf>
    <xf numFmtId="9" fontId="0" fillId="0" borderId="0" xfId="0" applyNumberFormat="1" applyAlignment="1">
      <alignment wrapText="1"/>
    </xf>
    <xf numFmtId="0" fontId="2" fillId="0" borderId="0" xfId="0" applyFont="1" applyProtection="1"/>
    <xf numFmtId="0" fontId="0" fillId="2" borderId="0" xfId="0" applyFill="1"/>
    <xf numFmtId="0" fontId="1" fillId="0" borderId="0" xfId="0" applyFont="1" applyProtection="1"/>
    <xf numFmtId="0" fontId="1" fillId="0" borderId="0" xfId="0" applyFont="1" applyAlignment="1" applyProtection="1">
      <alignment horizontal="right" vertical="center"/>
    </xf>
    <xf numFmtId="0" fontId="2" fillId="0" borderId="0" xfId="0" applyFont="1" applyBorder="1" applyProtection="1"/>
    <xf numFmtId="0" fontId="0" fillId="6" borderId="0" xfId="0" applyFill="1"/>
    <xf numFmtId="49" fontId="1" fillId="4" borderId="9" xfId="0" applyNumberFormat="1" applyFont="1" applyFill="1" applyBorder="1" applyAlignment="1" applyProtection="1">
      <alignment vertical="center"/>
      <protection locked="0"/>
    </xf>
    <xf numFmtId="0" fontId="0" fillId="0" borderId="0" xfId="0" pivotButton="1"/>
    <xf numFmtId="0" fontId="0" fillId="0" borderId="0" xfId="0" applyNumberFormat="1"/>
    <xf numFmtId="0" fontId="3" fillId="5" borderId="5" xfId="0"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1" fillId="0" borderId="0" xfId="0" applyFont="1" applyAlignment="1" applyProtection="1">
      <alignment horizontal="left" wrapText="1"/>
    </xf>
    <xf numFmtId="0" fontId="3" fillId="5" borderId="5" xfId="0" applyFont="1" applyFill="1" applyBorder="1" applyAlignment="1" applyProtection="1">
      <alignment vertical="center"/>
    </xf>
    <xf numFmtId="0" fontId="1" fillId="0" borderId="0" xfId="0" quotePrefix="1" applyFont="1" applyBorder="1" applyAlignment="1" applyProtection="1">
      <alignment horizontal="left" vertical="center" wrapText="1"/>
    </xf>
    <xf numFmtId="0" fontId="11" fillId="4" borderId="9" xfId="0" applyNumberFormat="1" applyFont="1" applyFill="1" applyBorder="1" applyAlignment="1" applyProtection="1">
      <alignment vertical="center"/>
      <protection locked="0"/>
    </xf>
    <xf numFmtId="0" fontId="0" fillId="12" borderId="20" xfId="7" applyFont="1"/>
    <xf numFmtId="0" fontId="0" fillId="0" borderId="0" xfId="0" applyAlignment="1"/>
    <xf numFmtId="0" fontId="0" fillId="12" borderId="20" xfId="7" applyFont="1" applyAlignment="1"/>
    <xf numFmtId="0" fontId="2" fillId="12" borderId="20" xfId="7" applyFont="1" applyAlignment="1">
      <alignment vertical="center"/>
    </xf>
    <xf numFmtId="0" fontId="2" fillId="12" borderId="20" xfId="7" applyFont="1" applyAlignment="1">
      <alignment vertical="center" wrapText="1"/>
    </xf>
    <xf numFmtId="0" fontId="20" fillId="0" borderId="0" xfId="0" applyFont="1"/>
    <xf numFmtId="49" fontId="0" fillId="0" borderId="0" xfId="0" applyNumberFormat="1"/>
    <xf numFmtId="49" fontId="3" fillId="2" borderId="1" xfId="0" applyNumberFormat="1" applyFont="1" applyFill="1" applyBorder="1" applyAlignment="1" applyProtection="1">
      <alignment horizontal="center" vertical="center" wrapText="1"/>
    </xf>
    <xf numFmtId="49" fontId="18" fillId="10" borderId="19" xfId="5" applyNumberFormat="1" applyAlignment="1">
      <alignment vertical="center" wrapText="1"/>
    </xf>
    <xf numFmtId="49" fontId="18" fillId="10" borderId="19" xfId="5" applyNumberFormat="1" applyAlignment="1" applyProtection="1">
      <alignment vertical="center" wrapText="1"/>
      <protection locked="0"/>
    </xf>
    <xf numFmtId="49" fontId="18" fillId="10" borderId="19" xfId="5" applyNumberFormat="1" applyAlignment="1">
      <alignment horizontal="left" vertical="center" wrapText="1"/>
    </xf>
    <xf numFmtId="0" fontId="2" fillId="12" borderId="21" xfId="7" applyFont="1" applyBorder="1" applyAlignment="1">
      <alignment vertical="center"/>
    </xf>
    <xf numFmtId="0" fontId="0" fillId="0" borderId="0" xfId="0" applyAlignment="1">
      <alignment horizontal="right"/>
    </xf>
    <xf numFmtId="0" fontId="1" fillId="13" borderId="14" xfId="0" applyFont="1" applyFill="1" applyBorder="1" applyAlignment="1">
      <alignment horizontal="right" vertical="center" wrapText="1"/>
    </xf>
    <xf numFmtId="0" fontId="1" fillId="13" borderId="10" xfId="0" applyFont="1" applyFill="1" applyBorder="1" applyAlignment="1">
      <alignment vertical="center" wrapText="1"/>
    </xf>
    <xf numFmtId="0" fontId="1" fillId="13" borderId="10" xfId="0" applyFont="1" applyFill="1" applyBorder="1" applyAlignment="1">
      <alignment horizontal="left" vertical="center" wrapText="1"/>
    </xf>
    <xf numFmtId="0" fontId="1" fillId="13" borderId="11" xfId="0" applyFont="1" applyFill="1" applyBorder="1" applyAlignment="1">
      <alignment vertical="center" wrapText="1"/>
    </xf>
    <xf numFmtId="0" fontId="0" fillId="12" borderId="0" xfId="7" applyFont="1" applyBorder="1"/>
    <xf numFmtId="0" fontId="0" fillId="13" borderId="0" xfId="0" applyFill="1"/>
    <xf numFmtId="0" fontId="17" fillId="9" borderId="0" xfId="4"/>
    <xf numFmtId="0" fontId="17" fillId="9" borderId="0" xfId="4" applyAlignment="1"/>
    <xf numFmtId="0" fontId="2" fillId="0" borderId="9" xfId="0" applyFont="1" applyBorder="1" applyAlignment="1">
      <alignment horizontal="center"/>
    </xf>
    <xf numFmtId="0" fontId="0" fillId="6" borderId="0" xfId="0" applyFill="1" applyAlignment="1">
      <alignment horizontal="center"/>
    </xf>
    <xf numFmtId="0" fontId="3" fillId="6" borderId="22" xfId="0" applyFont="1" applyFill="1" applyBorder="1" applyAlignment="1" applyProtection="1">
      <alignment horizontal="center" vertical="center" wrapText="1"/>
    </xf>
    <xf numFmtId="0" fontId="2" fillId="6" borderId="9" xfId="0" applyFont="1" applyFill="1" applyBorder="1" applyAlignment="1">
      <alignment horizontal="center"/>
    </xf>
    <xf numFmtId="0" fontId="3" fillId="8" borderId="7" xfId="3" applyFont="1" applyBorder="1" applyAlignment="1" applyProtection="1">
      <alignment horizontal="center" vertical="center" wrapText="1"/>
    </xf>
    <xf numFmtId="0" fontId="3" fillId="8" borderId="1" xfId="3" applyFont="1" applyBorder="1" applyAlignment="1" applyProtection="1">
      <alignment horizontal="center" wrapText="1"/>
    </xf>
    <xf numFmtId="0" fontId="1" fillId="0" borderId="0" xfId="0" applyFont="1"/>
    <xf numFmtId="0" fontId="21" fillId="6" borderId="7" xfId="0" applyFont="1" applyFill="1" applyBorder="1" applyAlignment="1" applyProtection="1">
      <alignment horizontal="center" wrapText="1"/>
    </xf>
    <xf numFmtId="49" fontId="1" fillId="4" borderId="0" xfId="0" applyNumberFormat="1" applyFont="1" applyFill="1" applyBorder="1" applyAlignment="1" applyProtection="1">
      <alignment vertical="center"/>
      <protection locked="0"/>
    </xf>
    <xf numFmtId="0" fontId="15" fillId="2" borderId="1" xfId="0" applyFont="1" applyFill="1" applyBorder="1" applyAlignment="1" applyProtection="1">
      <alignment horizontal="center" vertical="center" wrapText="1"/>
    </xf>
    <xf numFmtId="0" fontId="15" fillId="2" borderId="14" xfId="0" applyFont="1" applyFill="1" applyBorder="1" applyAlignment="1" applyProtection="1">
      <alignment horizontal="center" vertical="center" wrapText="1"/>
    </xf>
    <xf numFmtId="0" fontId="15" fillId="2" borderId="7" xfId="0" applyFont="1" applyFill="1" applyBorder="1" applyAlignment="1" applyProtection="1">
      <alignment horizontal="center" vertical="center" wrapText="1"/>
    </xf>
    <xf numFmtId="0" fontId="15" fillId="2" borderId="4" xfId="0" applyFont="1" applyFill="1" applyBorder="1" applyAlignment="1" applyProtection="1">
      <alignment horizontal="center" vertical="center" wrapText="1"/>
    </xf>
    <xf numFmtId="0" fontId="15" fillId="2" borderId="12" xfId="0" applyFont="1" applyFill="1" applyBorder="1" applyAlignment="1" applyProtection="1">
      <alignment horizontal="center" vertical="center" wrapText="1"/>
    </xf>
    <xf numFmtId="0" fontId="3" fillId="5" borderId="0" xfId="0" applyFont="1" applyFill="1" applyBorder="1" applyAlignment="1" applyProtection="1">
      <alignment vertical="center" wrapText="1"/>
    </xf>
    <xf numFmtId="0" fontId="3" fillId="2" borderId="3" xfId="0" applyFont="1" applyFill="1" applyBorder="1" applyAlignment="1" applyProtection="1">
      <alignment horizontal="center" vertical="center" wrapText="1"/>
    </xf>
    <xf numFmtId="49" fontId="1" fillId="4" borderId="18" xfId="0" applyNumberFormat="1" applyFont="1" applyFill="1" applyBorder="1" applyAlignment="1" applyProtection="1">
      <alignment vertical="center" wrapText="1"/>
      <protection locked="0"/>
    </xf>
    <xf numFmtId="0" fontId="0" fillId="2" borderId="0" xfId="0" applyFill="1" applyAlignment="1">
      <alignment wrapText="1"/>
    </xf>
    <xf numFmtId="0" fontId="3" fillId="2" borderId="13" xfId="0" applyNumberFormat="1" applyFont="1" applyFill="1" applyBorder="1" applyAlignment="1" applyProtection="1">
      <alignment horizontal="center" vertical="center" wrapText="1"/>
    </xf>
    <xf numFmtId="0" fontId="16" fillId="8" borderId="5" xfId="3" applyBorder="1" applyAlignment="1" applyProtection="1">
      <alignment vertical="center" wrapText="1"/>
    </xf>
    <xf numFmtId="0" fontId="3" fillId="5" borderId="5" xfId="0" applyFont="1" applyFill="1" applyBorder="1" applyAlignment="1" applyProtection="1">
      <alignment horizontal="center" vertical="center" wrapText="1"/>
    </xf>
    <xf numFmtId="0" fontId="3" fillId="2" borderId="13" xfId="0" applyNumberFormat="1" applyFont="1" applyFill="1" applyBorder="1" applyAlignment="1" applyProtection="1">
      <alignment horizontal="center" vertical="center" wrapText="1"/>
    </xf>
    <xf numFmtId="0" fontId="1" fillId="0" borderId="6" xfId="0" applyFont="1" applyBorder="1" applyAlignment="1" applyProtection="1">
      <alignment horizontal="left" vertical="center" wrapText="1"/>
    </xf>
    <xf numFmtId="49" fontId="13" fillId="6" borderId="6" xfId="0" applyNumberFormat="1" applyFont="1" applyFill="1" applyBorder="1" applyAlignment="1" applyProtection="1">
      <alignment horizontal="left" vertical="center" wrapText="1"/>
    </xf>
    <xf numFmtId="0" fontId="0" fillId="6" borderId="0" xfId="0" applyFill="1" applyAlignment="1">
      <alignment wrapText="1"/>
    </xf>
    <xf numFmtId="0" fontId="1" fillId="6" borderId="0" xfId="0" applyFont="1" applyFill="1" applyAlignment="1" applyProtection="1">
      <alignment horizontal="right" wrapText="1"/>
    </xf>
    <xf numFmtId="0" fontId="1" fillId="6" borderId="0" xfId="0" applyFont="1" applyFill="1" applyAlignment="1" applyProtection="1">
      <alignment horizontal="right"/>
    </xf>
    <xf numFmtId="2" fontId="3" fillId="2" borderId="13" xfId="2" applyNumberFormat="1" applyFont="1" applyFill="1" applyBorder="1" applyAlignment="1" applyProtection="1">
      <alignment horizontal="center" vertical="center" wrapText="1"/>
    </xf>
    <xf numFmtId="9" fontId="3" fillId="2" borderId="13" xfId="0" applyNumberFormat="1" applyFont="1" applyFill="1" applyBorder="1" applyAlignment="1" applyProtection="1">
      <alignment horizontal="center" vertical="center" wrapText="1"/>
    </xf>
    <xf numFmtId="0" fontId="3" fillId="2" borderId="0" xfId="0" applyFont="1" applyFill="1" applyBorder="1" applyAlignment="1" applyProtection="1">
      <alignment vertical="center" wrapText="1"/>
    </xf>
    <xf numFmtId="49" fontId="13" fillId="6" borderId="27" xfId="0" applyNumberFormat="1" applyFont="1" applyFill="1" applyBorder="1" applyAlignment="1" applyProtection="1">
      <alignment horizontal="left" vertical="center" wrapText="1"/>
    </xf>
    <xf numFmtId="49" fontId="13" fillId="6" borderId="28" xfId="0" applyNumberFormat="1" applyFont="1" applyFill="1" applyBorder="1" applyAlignment="1" applyProtection="1">
      <alignment horizontal="left" vertical="center" wrapText="1"/>
    </xf>
    <xf numFmtId="0" fontId="1" fillId="0" borderId="17" xfId="0" applyFont="1" applyBorder="1" applyAlignment="1" applyProtection="1">
      <alignment horizontal="left" vertical="center" wrapText="1"/>
    </xf>
    <xf numFmtId="49" fontId="13" fillId="6" borderId="17" xfId="0" applyNumberFormat="1" applyFont="1" applyFill="1" applyBorder="1" applyAlignment="1" applyProtection="1">
      <alignment horizontal="left" vertical="center" wrapText="1"/>
    </xf>
    <xf numFmtId="49" fontId="0" fillId="0" borderId="0" xfId="0" applyNumberFormat="1" applyAlignment="1"/>
    <xf numFmtId="0" fontId="2" fillId="0" borderId="0" xfId="0" applyFont="1" applyAlignment="1" applyProtection="1">
      <alignment vertical="top" wrapText="1"/>
    </xf>
    <xf numFmtId="0" fontId="1" fillId="0" borderId="0" xfId="0" applyFont="1" applyAlignment="1" applyProtection="1">
      <alignment horizontal="right" vertical="top" wrapText="1"/>
    </xf>
    <xf numFmtId="0" fontId="0" fillId="6" borderId="0" xfId="0" applyFill="1" applyAlignment="1">
      <alignment vertical="top" wrapText="1"/>
    </xf>
    <xf numFmtId="0" fontId="0" fillId="2" borderId="0" xfId="0" applyFill="1" applyAlignment="1">
      <alignment vertical="top" wrapText="1"/>
    </xf>
    <xf numFmtId="0" fontId="1" fillId="0" borderId="0" xfId="0" applyFont="1" applyAlignment="1" applyProtection="1">
      <alignment horizontal="left" wrapText="1"/>
    </xf>
    <xf numFmtId="0" fontId="3" fillId="5" borderId="5" xfId="0" applyFont="1" applyFill="1" applyBorder="1" applyAlignment="1" applyProtection="1">
      <alignment horizontal="center" vertical="center" wrapText="1"/>
    </xf>
    <xf numFmtId="0" fontId="3" fillId="15" borderId="19" xfId="6" applyFont="1" applyFill="1" applyAlignment="1">
      <alignment horizontal="center" wrapText="1"/>
    </xf>
    <xf numFmtId="0" fontId="22" fillId="0" borderId="9" xfId="0" applyFont="1" applyBorder="1" applyAlignment="1">
      <alignment horizontal="left" vertical="top" wrapText="1"/>
    </xf>
    <xf numFmtId="0" fontId="1" fillId="0" borderId="0" xfId="0" applyFont="1" applyAlignment="1">
      <alignment horizontal="left"/>
    </xf>
    <xf numFmtId="0" fontId="10" fillId="0" borderId="0" xfId="0" applyFont="1" applyBorder="1" applyAlignment="1" applyProtection="1">
      <alignment vertical="center" wrapText="1" readingOrder="1"/>
    </xf>
    <xf numFmtId="0" fontId="9" fillId="0" borderId="0" xfId="0" applyFont="1" applyBorder="1" applyAlignment="1" applyProtection="1">
      <alignment vertical="center" wrapText="1" readingOrder="1"/>
    </xf>
    <xf numFmtId="0" fontId="1" fillId="0" borderId="0" xfId="0" quotePrefix="1" applyFont="1" applyBorder="1" applyAlignment="1" applyProtection="1">
      <alignment horizontal="left" vertical="center" wrapText="1"/>
    </xf>
    <xf numFmtId="9" fontId="0" fillId="0" borderId="0" xfId="0" applyNumberFormat="1" applyAlignment="1">
      <alignment horizontal="center"/>
    </xf>
    <xf numFmtId="0" fontId="2" fillId="0" borderId="9" xfId="0" applyFont="1" applyBorder="1" applyAlignment="1">
      <alignment horizontal="center" vertical="center"/>
    </xf>
    <xf numFmtId="49" fontId="1" fillId="18" borderId="9" xfId="0" applyNumberFormat="1" applyFont="1" applyFill="1" applyBorder="1" applyAlignment="1" applyProtection="1">
      <alignment vertical="center" wrapText="1"/>
      <protection locked="0"/>
    </xf>
    <xf numFmtId="9" fontId="0" fillId="0" borderId="0" xfId="0" applyNumberFormat="1"/>
    <xf numFmtId="49" fontId="0" fillId="0" borderId="0" xfId="0" applyNumberFormat="1" applyFill="1" applyBorder="1"/>
    <xf numFmtId="9" fontId="0" fillId="12" borderId="20" xfId="2" applyFont="1" applyFill="1" applyBorder="1"/>
    <xf numFmtId="0" fontId="24" fillId="0" borderId="0" xfId="8" applyFont="1" applyFill="1" applyAlignment="1">
      <alignment horizontal="right" wrapText="1"/>
    </xf>
    <xf numFmtId="9" fontId="20" fillId="0" borderId="0" xfId="2" applyFont="1" applyAlignment="1">
      <alignment wrapText="1"/>
    </xf>
    <xf numFmtId="0" fontId="26" fillId="0" borderId="0" xfId="0" applyFont="1" applyAlignment="1">
      <alignment horizontal="right" wrapText="1"/>
    </xf>
    <xf numFmtId="9" fontId="26" fillId="0" borderId="0" xfId="0" applyNumberFormat="1" applyFont="1" applyAlignment="1">
      <alignment wrapText="1"/>
    </xf>
    <xf numFmtId="0" fontId="3" fillId="19" borderId="31" xfId="0" applyFont="1" applyFill="1" applyBorder="1" applyAlignment="1" applyProtection="1">
      <alignment horizontal="center" vertical="center" wrapText="1"/>
    </xf>
    <xf numFmtId="0" fontId="15" fillId="13" borderId="7" xfId="0" applyFont="1" applyFill="1" applyBorder="1" applyAlignment="1" applyProtection="1">
      <alignment horizontal="center" vertical="center" wrapText="1"/>
    </xf>
    <xf numFmtId="9" fontId="3" fillId="2" borderId="2" xfId="2" applyNumberFormat="1" applyFont="1" applyFill="1" applyBorder="1" applyAlignment="1" applyProtection="1">
      <alignment vertical="center" wrapText="1"/>
    </xf>
    <xf numFmtId="9" fontId="3" fillId="2" borderId="7" xfId="2" applyNumberFormat="1" applyFont="1" applyFill="1" applyBorder="1" applyAlignment="1" applyProtection="1">
      <alignment vertical="center" wrapText="1"/>
    </xf>
    <xf numFmtId="9" fontId="3" fillId="2" borderId="13" xfId="0" applyNumberFormat="1" applyFont="1" applyFill="1" applyBorder="1" applyAlignment="1" applyProtection="1">
      <alignment vertical="center" wrapText="1"/>
    </xf>
    <xf numFmtId="0" fontId="7" fillId="0" borderId="0" xfId="1" applyAlignment="1" applyProtection="1">
      <alignment horizontal="right"/>
    </xf>
    <xf numFmtId="0" fontId="28" fillId="2" borderId="7" xfId="0" applyFont="1" applyFill="1" applyBorder="1" applyAlignment="1" applyProtection="1">
      <alignment horizontal="center" vertical="center" wrapText="1"/>
    </xf>
    <xf numFmtId="0" fontId="16" fillId="0" borderId="0" xfId="0" applyFont="1" applyAlignment="1">
      <alignment horizontal="right" wrapText="1"/>
    </xf>
    <xf numFmtId="0" fontId="7" fillId="6" borderId="0" xfId="1" applyFill="1" applyProtection="1">
      <protection locked="0"/>
    </xf>
    <xf numFmtId="0" fontId="7" fillId="0" borderId="0" xfId="1" applyProtection="1">
      <protection locked="0"/>
    </xf>
    <xf numFmtId="49" fontId="1" fillId="14" borderId="9" xfId="0" applyNumberFormat="1" applyFont="1" applyFill="1" applyBorder="1" applyAlignment="1" applyProtection="1">
      <alignment vertical="center"/>
    </xf>
    <xf numFmtId="0" fontId="0" fillId="18" borderId="0" xfId="0" applyFill="1" applyAlignment="1" applyProtection="1">
      <alignment wrapText="1"/>
      <protection locked="0"/>
    </xf>
    <xf numFmtId="0" fontId="0" fillId="18" borderId="0" xfId="0" applyNumberFormat="1" applyFill="1" applyAlignment="1" applyProtection="1">
      <alignment wrapText="1"/>
      <protection locked="0"/>
    </xf>
    <xf numFmtId="0" fontId="7" fillId="0" borderId="0" xfId="1" applyProtection="1"/>
    <xf numFmtId="1" fontId="27" fillId="17" borderId="9" xfId="0" applyNumberFormat="1" applyFont="1" applyFill="1" applyBorder="1" applyAlignment="1" applyProtection="1">
      <alignment horizontal="center" vertical="center" wrapText="1"/>
    </xf>
    <xf numFmtId="0" fontId="16" fillId="0" borderId="0" xfId="0" applyFont="1" applyAlignment="1" applyProtection="1">
      <alignment horizontal="left" wrapText="1"/>
      <protection locked="0"/>
    </xf>
    <xf numFmtId="0" fontId="14" fillId="0" borderId="0" xfId="0" quotePrefix="1" applyFont="1" applyBorder="1" applyAlignment="1" applyProtection="1">
      <alignment horizontal="left" vertical="center" wrapText="1"/>
    </xf>
    <xf numFmtId="0" fontId="3" fillId="5" borderId="0" xfId="0" applyFont="1" applyFill="1" applyBorder="1" applyAlignment="1" applyProtection="1">
      <alignment horizontal="center" vertical="center"/>
    </xf>
    <xf numFmtId="0" fontId="1" fillId="0" borderId="0" xfId="0" applyFont="1" applyBorder="1" applyAlignment="1">
      <alignment horizontal="left" vertical="center" wrapText="1"/>
    </xf>
    <xf numFmtId="0" fontId="1" fillId="0" borderId="0" xfId="0" applyFont="1" applyBorder="1" applyAlignment="1">
      <alignment horizontal="left" vertical="top" wrapText="1"/>
    </xf>
    <xf numFmtId="0" fontId="1" fillId="0" borderId="0" xfId="0" quotePrefix="1" applyFont="1" applyBorder="1" applyAlignment="1" applyProtection="1">
      <alignment horizontal="left" vertical="center" wrapText="1"/>
    </xf>
    <xf numFmtId="0" fontId="1" fillId="0" borderId="0" xfId="0" applyFont="1" applyBorder="1" applyAlignment="1" applyProtection="1">
      <alignment horizontal="left" vertical="top" wrapText="1"/>
    </xf>
    <xf numFmtId="49" fontId="1" fillId="4" borderId="23" xfId="0" applyNumberFormat="1" applyFont="1" applyFill="1" applyBorder="1" applyAlignment="1" applyProtection="1">
      <alignment horizontal="left" vertical="top" wrapText="1"/>
      <protection locked="0"/>
    </xf>
    <xf numFmtId="49" fontId="1" fillId="4" borderId="24" xfId="0" applyNumberFormat="1" applyFont="1" applyFill="1" applyBorder="1" applyAlignment="1" applyProtection="1">
      <alignment horizontal="left" vertical="top" wrapText="1"/>
      <protection locked="0"/>
    </xf>
    <xf numFmtId="49" fontId="1" fillId="4" borderId="16" xfId="0" applyNumberFormat="1" applyFont="1" applyFill="1" applyBorder="1" applyAlignment="1" applyProtection="1">
      <alignment horizontal="left" vertical="top" wrapText="1"/>
      <protection locked="0"/>
    </xf>
    <xf numFmtId="0" fontId="25" fillId="6" borderId="27" xfId="0" applyFont="1" applyFill="1" applyBorder="1" applyAlignment="1">
      <alignment horizontal="left" vertical="center" wrapText="1"/>
    </xf>
    <xf numFmtId="0" fontId="3" fillId="2" borderId="22" xfId="0" applyFont="1" applyFill="1" applyBorder="1" applyAlignment="1" applyProtection="1">
      <alignment horizontal="center" vertical="center" wrapText="1"/>
    </xf>
    <xf numFmtId="0" fontId="3" fillId="8" borderId="22" xfId="3" applyFont="1" applyBorder="1" applyAlignment="1">
      <alignment horizontal="center" wrapText="1"/>
    </xf>
    <xf numFmtId="0" fontId="3" fillId="5" borderId="5" xfId="0" applyFont="1" applyFill="1" applyBorder="1" applyAlignment="1" applyProtection="1">
      <alignment horizontal="center" vertical="center" wrapText="1"/>
    </xf>
    <xf numFmtId="0" fontId="5" fillId="5" borderId="3" xfId="0" applyFont="1" applyFill="1" applyBorder="1" applyAlignment="1" applyProtection="1">
      <alignment horizontal="center" vertical="center" wrapText="1"/>
    </xf>
    <xf numFmtId="0" fontId="5" fillId="5" borderId="4" xfId="0" applyFont="1" applyFill="1" applyBorder="1" applyAlignment="1" applyProtection="1">
      <alignment horizontal="center" vertical="center" wrapText="1"/>
    </xf>
    <xf numFmtId="0" fontId="5" fillId="5" borderId="8" xfId="0" applyFont="1" applyFill="1" applyBorder="1" applyAlignment="1" applyProtection="1">
      <alignment horizontal="center" vertical="center" wrapText="1"/>
    </xf>
    <xf numFmtId="0" fontId="2" fillId="13" borderId="2" xfId="0" applyFont="1" applyFill="1" applyBorder="1" applyAlignment="1">
      <alignment horizontal="center" vertical="center" wrapText="1"/>
    </xf>
    <xf numFmtId="0" fontId="25" fillId="0" borderId="0" xfId="0" applyFont="1" applyAlignment="1" applyProtection="1">
      <alignment horizontal="center" vertical="center" wrapText="1"/>
    </xf>
    <xf numFmtId="0" fontId="25" fillId="0" borderId="0" xfId="0" applyFont="1" applyAlignment="1" applyProtection="1">
      <alignment horizontal="center" vertical="center"/>
    </xf>
    <xf numFmtId="0" fontId="2" fillId="13" borderId="3" xfId="0" applyFont="1" applyFill="1" applyBorder="1" applyAlignment="1">
      <alignment horizontal="center" vertical="center" wrapText="1"/>
    </xf>
    <xf numFmtId="0" fontId="2" fillId="13"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2" fontId="3" fillId="2" borderId="13" xfId="2" applyNumberFormat="1" applyFont="1" applyFill="1" applyBorder="1" applyAlignment="1" applyProtection="1">
      <alignment horizontal="center" vertical="center" wrapText="1"/>
    </xf>
    <xf numFmtId="2" fontId="3" fillId="2" borderId="7" xfId="2" applyNumberFormat="1" applyFont="1" applyFill="1" applyBorder="1" applyAlignment="1" applyProtection="1">
      <alignment horizontal="center" vertical="center" wrapText="1"/>
    </xf>
    <xf numFmtId="2" fontId="3" fillId="2" borderId="2" xfId="2" applyNumberFormat="1" applyFont="1" applyFill="1" applyBorder="1" applyAlignment="1" applyProtection="1">
      <alignment horizontal="center" vertical="center" wrapText="1"/>
    </xf>
    <xf numFmtId="0" fontId="25" fillId="0" borderId="0" xfId="0" applyFont="1" applyFill="1" applyAlignment="1">
      <alignment horizontal="left" vertical="center" wrapText="1"/>
    </xf>
    <xf numFmtId="2" fontId="3" fillId="2" borderId="32" xfId="2" applyNumberFormat="1" applyFont="1" applyFill="1" applyBorder="1" applyAlignment="1" applyProtection="1">
      <alignment horizontal="center" vertical="center"/>
    </xf>
    <xf numFmtId="2" fontId="3" fillId="2" borderId="22" xfId="2" applyNumberFormat="1" applyFont="1" applyFill="1" applyBorder="1" applyAlignment="1" applyProtection="1">
      <alignment horizontal="center" vertical="center"/>
    </xf>
    <xf numFmtId="49" fontId="1" fillId="4" borderId="17" xfId="0" applyNumberFormat="1" applyFont="1" applyFill="1" applyBorder="1" applyAlignment="1" applyProtection="1">
      <alignment horizontal="left" vertical="top" wrapText="1"/>
      <protection locked="0"/>
    </xf>
    <xf numFmtId="49" fontId="1" fillId="4" borderId="18" xfId="0" applyNumberFormat="1" applyFont="1" applyFill="1" applyBorder="1" applyAlignment="1" applyProtection="1">
      <alignment horizontal="left" vertical="top" wrapText="1"/>
      <protection locked="0"/>
    </xf>
    <xf numFmtId="0" fontId="3" fillId="7" borderId="0" xfId="0" applyFont="1" applyFill="1" applyAlignment="1" applyProtection="1">
      <alignment horizontal="center" vertical="center"/>
    </xf>
    <xf numFmtId="0" fontId="1" fillId="0" borderId="0" xfId="0" applyFont="1" applyAlignment="1" applyProtection="1">
      <alignment horizontal="left" wrapText="1"/>
    </xf>
    <xf numFmtId="0" fontId="28" fillId="2" borderId="11"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wrapText="1"/>
    </xf>
    <xf numFmtId="49" fontId="13" fillId="6" borderId="25" xfId="0" applyNumberFormat="1" applyFont="1" applyFill="1" applyBorder="1" applyAlignment="1" applyProtection="1">
      <alignment horizontal="left" vertical="center" wrapText="1"/>
    </xf>
    <xf numFmtId="49" fontId="13" fillId="6" borderId="26" xfId="0" applyNumberFormat="1" applyFont="1" applyFill="1" applyBorder="1" applyAlignment="1" applyProtection="1">
      <alignment horizontal="left" vertical="center" wrapText="1"/>
    </xf>
    <xf numFmtId="49" fontId="1" fillId="14" borderId="29" xfId="0" applyNumberFormat="1" applyFont="1" applyFill="1" applyBorder="1" applyAlignment="1" applyProtection="1">
      <alignment horizontal="left" vertical="top"/>
    </xf>
    <xf numFmtId="49" fontId="1" fillId="14" borderId="30" xfId="0" applyNumberFormat="1" applyFont="1" applyFill="1" applyBorder="1" applyAlignment="1" applyProtection="1">
      <alignment horizontal="left" vertical="top"/>
    </xf>
    <xf numFmtId="0" fontId="16" fillId="8" borderId="5" xfId="3" applyBorder="1" applyAlignment="1" applyProtection="1">
      <alignment horizontal="center" vertical="center" wrapText="1"/>
    </xf>
  </cellXfs>
  <cellStyles count="9">
    <cellStyle name="Beregning" xfId="6" builtinId="22"/>
    <cellStyle name="God" xfId="4" builtinId="26"/>
    <cellStyle name="Hyperkobling" xfId="1" builtinId="8"/>
    <cellStyle name="Inndata" xfId="5" builtinId="20"/>
    <cellStyle name="Merknad" xfId="7" builtinId="10"/>
    <cellStyle name="Normal" xfId="0" builtinId="0"/>
    <cellStyle name="Nøytral" xfId="8" builtinId="28"/>
    <cellStyle name="Prosent" xfId="2" builtinId="5"/>
    <cellStyle name="Uthevingsfarge3" xfId="3" builtinId="37"/>
  </cellStyles>
  <dxfs count="51">
    <dxf>
      <font>
        <b/>
        <i val="0"/>
        <color theme="0"/>
      </font>
      <fill>
        <gradientFill>
          <stop position="0">
            <color rgb="FF59B818"/>
          </stop>
          <stop position="1">
            <color rgb="FF008000"/>
          </stop>
        </gradientFill>
      </fill>
      <border>
        <right style="thin">
          <color auto="1"/>
        </right>
        <bottom style="thin">
          <color auto="1"/>
        </bottom>
        <vertical/>
        <horizontal/>
      </border>
    </dxf>
    <dxf>
      <font>
        <color theme="1" tint="0.499984740745262"/>
      </font>
    </dxf>
    <dxf>
      <font>
        <color theme="0" tint="-0.499984740745262"/>
      </font>
    </dxf>
    <dxf>
      <font>
        <color theme="0" tint="-0.499984740745262"/>
      </font>
    </dxf>
    <dxf>
      <font>
        <color theme="1" tint="0.499984740745262"/>
      </font>
    </dxf>
    <dxf>
      <font>
        <color theme="0" tint="-0.24994659260841701"/>
      </font>
    </dxf>
    <dxf>
      <font>
        <color theme="0" tint="-0.24994659260841701"/>
      </font>
    </dxf>
    <dxf>
      <font>
        <color theme="0" tint="-0.24994659260841701"/>
      </font>
    </dxf>
    <dxf>
      <font>
        <color theme="0" tint="-0.24994659260841701"/>
      </font>
    </dxf>
    <dxf>
      <font>
        <color rgb="FFEDFAC2"/>
      </font>
    </dxf>
    <dxf>
      <font>
        <color rgb="FFEDFAC2"/>
      </font>
    </dxf>
    <dxf>
      <font>
        <color theme="0" tint="-0.49998474074526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0" tint="-0.499984740745262"/>
      </font>
    </dxf>
    <dxf>
      <font>
        <color theme="6" tint="0.79998168889431442"/>
      </font>
    </dxf>
    <dxf>
      <fill>
        <patternFill>
          <bgColor rgb="FF00B050"/>
        </patternFill>
      </fill>
    </dxf>
    <dxf>
      <fill>
        <patternFill>
          <bgColor rgb="FF649424"/>
        </patternFill>
      </fill>
    </dxf>
    <dxf>
      <fill>
        <patternFill>
          <bgColor rgb="FFE6F7A7"/>
        </patternFill>
      </fill>
    </dxf>
    <dxf>
      <font>
        <color theme="6" tint="0.39994506668294322"/>
      </font>
    </dxf>
    <dxf>
      <font>
        <color theme="6" tint="0.39994506668294322"/>
      </font>
    </dxf>
    <dxf>
      <font>
        <b/>
        <i val="0"/>
        <color theme="0"/>
      </font>
      <fill>
        <gradientFill>
          <stop position="0">
            <color rgb="FF59B818"/>
          </stop>
          <stop position="1">
            <color rgb="FF008000"/>
          </stop>
        </gradientFill>
      </fill>
      <border>
        <right style="thin">
          <color auto="1"/>
        </right>
        <bottom style="thin">
          <color auto="1"/>
        </bottom>
        <vertical/>
        <horizontal/>
      </border>
    </dxf>
    <dxf>
      <font>
        <color theme="2" tint="-0.499984740745262"/>
      </font>
      <fill>
        <patternFill>
          <bgColor theme="6" tint="0.59996337778862885"/>
        </patternFill>
      </fill>
    </dxf>
    <dxf>
      <font>
        <color theme="0"/>
      </font>
    </dxf>
    <dxf>
      <font>
        <b/>
        <i val="0"/>
      </font>
      <fill>
        <patternFill>
          <bgColor rgb="FF31881C"/>
        </patternFill>
      </fill>
    </dxf>
    <dxf>
      <font>
        <color auto="1"/>
      </font>
      <fill>
        <patternFill>
          <bgColor theme="4" tint="0.39994506668294322"/>
        </patternFill>
      </fill>
    </dxf>
    <dxf>
      <font>
        <color theme="1"/>
      </font>
      <fill>
        <patternFill>
          <bgColor rgb="FFFFFFCC"/>
        </patternFill>
      </fill>
      <border>
        <left style="hair">
          <color auto="1"/>
        </left>
        <right style="hair">
          <color auto="1"/>
        </right>
        <top style="hair">
          <color auto="1"/>
        </top>
        <bottom style="hair">
          <color auto="1"/>
        </bottom>
      </border>
    </dxf>
    <dxf>
      <font>
        <color theme="1"/>
      </font>
      <fill>
        <patternFill>
          <bgColor rgb="FFFFFFCC"/>
        </patternFill>
      </fill>
      <border>
        <left style="hair">
          <color auto="1"/>
        </left>
        <right style="hair">
          <color auto="1"/>
        </right>
        <top style="hair">
          <color auto="1"/>
        </top>
        <bottom style="hair">
          <color auto="1"/>
        </bottom>
        <vertical/>
        <horizontal/>
      </border>
    </dxf>
    <dxf>
      <font>
        <color theme="1"/>
      </font>
      <fill>
        <patternFill>
          <bgColor rgb="FFFFFFCC"/>
        </patternFill>
      </fill>
      <border>
        <left style="hair">
          <color auto="1"/>
        </left>
        <right style="hair">
          <color auto="1"/>
        </right>
        <top style="hair">
          <color auto="1"/>
        </top>
        <bottom style="hair">
          <color auto="1"/>
        </bottom>
        <vertical/>
        <horizontal/>
      </border>
    </dxf>
    <dxf>
      <font>
        <b/>
        <i val="0"/>
        <color theme="1"/>
      </font>
    </dxf>
    <dxf>
      <font>
        <b/>
        <i val="0"/>
        <color theme="1"/>
      </font>
    </dxf>
    <dxf>
      <font>
        <b/>
        <i val="0"/>
        <color theme="1"/>
      </font>
    </dxf>
    <dxf>
      <fill>
        <patternFill>
          <bgColor theme="4" tint="0.39994506668294322"/>
        </patternFill>
      </fill>
    </dxf>
    <dxf>
      <fill>
        <patternFill>
          <bgColor rgb="FFFFC000"/>
        </patternFill>
      </fill>
    </dxf>
    <dxf>
      <font>
        <b/>
        <i val="0"/>
        <color theme="0"/>
      </font>
      <fill>
        <gradientFill degree="180">
          <stop position="0">
            <color rgb="FF008000"/>
          </stop>
          <stop position="1">
            <color rgb="FF59B818"/>
          </stop>
        </gradientFill>
      </fill>
      <border>
        <left style="thin">
          <color theme="0"/>
        </left>
        <right style="thin">
          <color theme="1"/>
        </right>
        <top style="thin">
          <color theme="0"/>
        </top>
        <bottom style="thin">
          <color theme="1"/>
        </bottom>
        <vertical/>
        <horizontal/>
      </border>
    </dxf>
    <dxf>
      <font>
        <color theme="0"/>
      </font>
      <fill>
        <patternFill>
          <bgColor theme="0"/>
        </patternFill>
      </fill>
    </dxf>
    <dxf>
      <fill>
        <patternFill>
          <bgColor rgb="FFC00000"/>
        </patternFill>
      </fill>
    </dxf>
    <dxf>
      <fill>
        <patternFill>
          <bgColor rgb="FFFFFF00"/>
        </patternFill>
      </fill>
    </dxf>
  </dxfs>
  <tableStyles count="0" defaultTableStyle="TableStyleMedium2" defaultPivotStyle="PivotStyleLight16"/>
  <colors>
    <mruColors>
      <color rgb="FFFFFFCC"/>
      <color rgb="FFEDFAC2"/>
      <color rgb="FF008000"/>
      <color rgb="FF59B818"/>
      <color rgb="FF31881C"/>
      <color rgb="FF409E26"/>
      <color rgb="FFE6F7A7"/>
      <color rgb="FF649424"/>
      <color rgb="FF5FD44C"/>
      <color rgb="FFF8FB6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1</xdr:row>
      <xdr:rowOff>190500</xdr:rowOff>
    </xdr:from>
    <xdr:to>
      <xdr:col>1</xdr:col>
      <xdr:colOff>1123950</xdr:colOff>
      <xdr:row>1</xdr:row>
      <xdr:rowOff>457200</xdr:rowOff>
    </xdr:to>
    <xdr:pic>
      <xdr:nvPicPr>
        <xdr:cNvPr id="2" name="Bilde 32" descr="C:\Users\kra\Desktop\Difi_logo_norsk_rgb_liten.jpg"/>
        <xdr:cNvPicPr/>
      </xdr:nvPicPr>
      <xdr:blipFill>
        <a:blip xmlns:r="http://schemas.openxmlformats.org/officeDocument/2006/relationships" r:embed="rId1" cstate="print"/>
        <a:srcRect/>
        <a:stretch>
          <a:fillRect/>
        </a:stretch>
      </xdr:blipFill>
      <xdr:spPr bwMode="auto">
        <a:xfrm>
          <a:off x="104775" y="390525"/>
          <a:ext cx="1085850" cy="266700"/>
        </a:xfrm>
        <a:prstGeom prst="rect">
          <a:avLst/>
        </a:prstGeom>
        <a:noFill/>
        <a:ln w="9525">
          <a:noFill/>
          <a:miter lim="800000"/>
          <a:headEnd/>
          <a:tailEnd/>
        </a:ln>
      </xdr:spPr>
    </xdr:pic>
    <xdr:clientData/>
  </xdr:twoCellAnchor>
  <xdr:twoCellAnchor>
    <xdr:from>
      <xdr:col>4</xdr:col>
      <xdr:colOff>0</xdr:colOff>
      <xdr:row>2</xdr:row>
      <xdr:rowOff>0</xdr:rowOff>
    </xdr:from>
    <xdr:to>
      <xdr:col>5</xdr:col>
      <xdr:colOff>9525</xdr:colOff>
      <xdr:row>3</xdr:row>
      <xdr:rowOff>28575</xdr:rowOff>
    </xdr:to>
    <xdr:grpSp>
      <xdr:nvGrpSpPr>
        <xdr:cNvPr id="4" name="Group 3"/>
        <xdr:cNvGrpSpPr/>
      </xdr:nvGrpSpPr>
      <xdr:grpSpPr>
        <a:xfrm>
          <a:off x="4953000" y="762000"/>
          <a:ext cx="1724025" cy="590550"/>
          <a:chOff x="4953000" y="762000"/>
          <a:chExt cx="1724025" cy="590550"/>
        </a:xfrm>
      </xdr:grpSpPr>
      <xdr:sp macro="[0]!Gå_til_steg1" textlink="">
        <xdr:nvSpPr>
          <xdr:cNvPr id="5" name="Rectangle 4"/>
          <xdr:cNvSpPr/>
        </xdr:nvSpPr>
        <xdr:spPr>
          <a:xfrm>
            <a:off x="4953000" y="762000"/>
            <a:ext cx="1724025" cy="590550"/>
          </a:xfrm>
          <a:prstGeom prst="rect">
            <a:avLst/>
          </a:prstGeom>
          <a:solidFill>
            <a:schemeClr val="bg1">
              <a:alpha val="11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nb-NO" sz="1100"/>
          </a:p>
        </xdr:txBody>
      </xdr:sp>
      <xdr:sp macro="" textlink="">
        <xdr:nvSpPr>
          <xdr:cNvPr id="6" name="Right Triangle 5"/>
          <xdr:cNvSpPr/>
        </xdr:nvSpPr>
        <xdr:spPr>
          <a:xfrm rot="13518726">
            <a:off x="6201052" y="896352"/>
            <a:ext cx="328566" cy="330407"/>
          </a:xfrm>
          <a:prstGeom prst="rtTriangle">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grpSp>
    <xdr:clientData/>
  </xdr:twoCellAnchor>
  <xdr:twoCellAnchor editAs="oneCell">
    <xdr:from>
      <xdr:col>0</xdr:col>
      <xdr:colOff>28575</xdr:colOff>
      <xdr:row>8</xdr:row>
      <xdr:rowOff>498108</xdr:rowOff>
    </xdr:from>
    <xdr:to>
      <xdr:col>3</xdr:col>
      <xdr:colOff>904875</xdr:colOff>
      <xdr:row>15</xdr:row>
      <xdr:rowOff>256384</xdr:rowOff>
    </xdr:to>
    <xdr:pic>
      <xdr:nvPicPr>
        <xdr:cNvPr id="3" name="Picture 2"/>
        <xdr:cNvPicPr>
          <a:picLocks noChangeAspect="1"/>
        </xdr:cNvPicPr>
      </xdr:nvPicPr>
      <xdr:blipFill>
        <a:blip xmlns:r="http://schemas.openxmlformats.org/officeDocument/2006/relationships" r:embed="rId2" cstate="print"/>
        <a:stretch>
          <a:fillRect/>
        </a:stretch>
      </xdr:blipFill>
      <xdr:spPr>
        <a:xfrm>
          <a:off x="28575" y="3412758"/>
          <a:ext cx="4076700" cy="27110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38100</xdr:colOff>
      <xdr:row>1</xdr:row>
      <xdr:rowOff>171450</xdr:rowOff>
    </xdr:from>
    <xdr:to>
      <xdr:col>1</xdr:col>
      <xdr:colOff>1123282</xdr:colOff>
      <xdr:row>3</xdr:row>
      <xdr:rowOff>58697</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114300" y="390525"/>
          <a:ext cx="1085182" cy="268247"/>
        </a:xfrm>
        <a:prstGeom prst="rect">
          <a:avLst/>
        </a:prstGeom>
      </xdr:spPr>
    </xdr:pic>
    <xdr:clientData/>
  </xdr:twoCellAnchor>
  <xdr:twoCellAnchor>
    <xdr:from>
      <xdr:col>3</xdr:col>
      <xdr:colOff>28575</xdr:colOff>
      <xdr:row>4</xdr:row>
      <xdr:rowOff>0</xdr:rowOff>
    </xdr:from>
    <xdr:to>
      <xdr:col>4</xdr:col>
      <xdr:colOff>19050</xdr:colOff>
      <xdr:row>7</xdr:row>
      <xdr:rowOff>19049</xdr:rowOff>
    </xdr:to>
    <xdr:grpSp>
      <xdr:nvGrpSpPr>
        <xdr:cNvPr id="5" name="Group 4"/>
        <xdr:cNvGrpSpPr/>
      </xdr:nvGrpSpPr>
      <xdr:grpSpPr>
        <a:xfrm>
          <a:off x="4943475" y="790575"/>
          <a:ext cx="1171575" cy="590549"/>
          <a:chOff x="4943475" y="781051"/>
          <a:chExt cx="1171575" cy="590550"/>
        </a:xfrm>
      </xdr:grpSpPr>
      <xdr:sp macro="[0]!Åpne_ark_steg2" textlink="">
        <xdr:nvSpPr>
          <xdr:cNvPr id="3" name="Rectangle 2"/>
          <xdr:cNvSpPr/>
        </xdr:nvSpPr>
        <xdr:spPr>
          <a:xfrm>
            <a:off x="4943475" y="781051"/>
            <a:ext cx="1171575" cy="590550"/>
          </a:xfrm>
          <a:prstGeom prst="rect">
            <a:avLst/>
          </a:prstGeom>
          <a:solidFill>
            <a:schemeClr val="bg1">
              <a:alpha val="11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sp macro="[0]!Åpne_ark_steg2" textlink="">
        <xdr:nvSpPr>
          <xdr:cNvPr id="4" name="Right Triangle 3"/>
          <xdr:cNvSpPr/>
        </xdr:nvSpPr>
        <xdr:spPr>
          <a:xfrm rot="13539515">
            <a:off x="5623102" y="907196"/>
            <a:ext cx="373675" cy="366048"/>
          </a:xfrm>
          <a:prstGeom prst="rtTriangle">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grpSp>
    <xdr:clientData fLocksWithSheet="0" fPrintsWithSheet="0"/>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2</xdr:row>
      <xdr:rowOff>0</xdr:rowOff>
    </xdr:from>
    <xdr:to>
      <xdr:col>1</xdr:col>
      <xdr:colOff>1123282</xdr:colOff>
      <xdr:row>3</xdr:row>
      <xdr:rowOff>77747</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114300" y="390525"/>
          <a:ext cx="1085182" cy="268247"/>
        </a:xfrm>
        <a:prstGeom prst="rect">
          <a:avLst/>
        </a:prstGeom>
      </xdr:spPr>
    </xdr:pic>
    <xdr:clientData/>
  </xdr:twoCellAnchor>
  <xdr:twoCellAnchor>
    <xdr:from>
      <xdr:col>6</xdr:col>
      <xdr:colOff>19050</xdr:colOff>
      <xdr:row>2</xdr:row>
      <xdr:rowOff>9524</xdr:rowOff>
    </xdr:from>
    <xdr:to>
      <xdr:col>11</xdr:col>
      <xdr:colOff>38100</xdr:colOff>
      <xdr:row>5</xdr:row>
      <xdr:rowOff>9525</xdr:rowOff>
    </xdr:to>
    <xdr:grpSp>
      <xdr:nvGrpSpPr>
        <xdr:cNvPr id="3" name="Group 2"/>
        <xdr:cNvGrpSpPr/>
      </xdr:nvGrpSpPr>
      <xdr:grpSpPr>
        <a:xfrm>
          <a:off x="6705600" y="400049"/>
          <a:ext cx="1524000" cy="552451"/>
          <a:chOff x="6705600" y="400049"/>
          <a:chExt cx="1524000" cy="552451"/>
        </a:xfrm>
      </xdr:grpSpPr>
      <xdr:sp macro="[0]!Gå_til_sheet3" textlink="">
        <xdr:nvSpPr>
          <xdr:cNvPr id="5" name="Rectangle 4"/>
          <xdr:cNvSpPr/>
        </xdr:nvSpPr>
        <xdr:spPr>
          <a:xfrm>
            <a:off x="6705600" y="400049"/>
            <a:ext cx="1524000" cy="552451"/>
          </a:xfrm>
          <a:prstGeom prst="rect">
            <a:avLst/>
          </a:prstGeom>
          <a:solidFill>
            <a:schemeClr val="bg1">
              <a:alpha val="11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sp macro="[0]!Gå_til_sheet3" textlink="">
        <xdr:nvSpPr>
          <xdr:cNvPr id="8" name="Right Triangle 7"/>
          <xdr:cNvSpPr/>
        </xdr:nvSpPr>
        <xdr:spPr>
          <a:xfrm rot="13539515">
            <a:off x="7719064" y="481961"/>
            <a:ext cx="366048" cy="373675"/>
          </a:xfrm>
          <a:prstGeom prst="rtTriangle">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grpSp>
    <xdr:clientData fLocksWithSheet="0" fPrintsWithSheet="0"/>
  </xdr:twoCellAnchor>
</xdr:wsDr>
</file>

<file path=xl/drawings/drawing4.xml><?xml version="1.0" encoding="utf-8"?>
<xdr:wsDr xmlns:xdr="http://schemas.openxmlformats.org/drawingml/2006/spreadsheetDrawing" xmlns:a="http://schemas.openxmlformats.org/drawingml/2006/main">
  <xdr:twoCellAnchor editAs="oneCell">
    <xdr:from>
      <xdr:col>3</xdr:col>
      <xdr:colOff>38100</xdr:colOff>
      <xdr:row>2</xdr:row>
      <xdr:rowOff>0</xdr:rowOff>
    </xdr:from>
    <xdr:to>
      <xdr:col>4</xdr:col>
      <xdr:colOff>475582</xdr:colOff>
      <xdr:row>3</xdr:row>
      <xdr:rowOff>77747</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114300" y="390525"/>
          <a:ext cx="1085182" cy="268247"/>
        </a:xfrm>
        <a:prstGeom prst="rect">
          <a:avLst/>
        </a:prstGeom>
      </xdr:spPr>
    </xdr:pic>
    <xdr:clientData/>
  </xdr:twoCellAnchor>
  <xdr:twoCellAnchor>
    <xdr:from>
      <xdr:col>23</xdr:col>
      <xdr:colOff>66675</xdr:colOff>
      <xdr:row>2</xdr:row>
      <xdr:rowOff>152400</xdr:rowOff>
    </xdr:from>
    <xdr:to>
      <xdr:col>23</xdr:col>
      <xdr:colOff>1685925</xdr:colOff>
      <xdr:row>6</xdr:row>
      <xdr:rowOff>1</xdr:rowOff>
    </xdr:to>
    <xdr:grpSp>
      <xdr:nvGrpSpPr>
        <xdr:cNvPr id="3" name="Group 2"/>
        <xdr:cNvGrpSpPr/>
      </xdr:nvGrpSpPr>
      <xdr:grpSpPr>
        <a:xfrm>
          <a:off x="8582025" y="542925"/>
          <a:ext cx="1619250" cy="790576"/>
          <a:chOff x="8582025" y="542925"/>
          <a:chExt cx="1619250" cy="790576"/>
        </a:xfrm>
      </xdr:grpSpPr>
      <xdr:sp macro="[0]!Gå_til_ark_4" textlink="">
        <xdr:nvSpPr>
          <xdr:cNvPr id="4" name="Rectangle 3"/>
          <xdr:cNvSpPr/>
        </xdr:nvSpPr>
        <xdr:spPr>
          <a:xfrm>
            <a:off x="8582025" y="542925"/>
            <a:ext cx="1619250" cy="790576"/>
          </a:xfrm>
          <a:prstGeom prst="rect">
            <a:avLst/>
          </a:prstGeom>
          <a:solidFill>
            <a:schemeClr val="bg1">
              <a:alpha val="11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sp macro="[0]!Gå_til_ark_4" textlink="">
        <xdr:nvSpPr>
          <xdr:cNvPr id="6" name="Right Triangle 5"/>
          <xdr:cNvSpPr/>
        </xdr:nvSpPr>
        <xdr:spPr>
          <a:xfrm rot="13518726">
            <a:off x="9609299" y="706956"/>
            <a:ext cx="333260" cy="330407"/>
          </a:xfrm>
          <a:prstGeom prst="rtTriangle">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190500</xdr:rowOff>
    </xdr:from>
    <xdr:to>
      <xdr:col>1</xdr:col>
      <xdr:colOff>1123950</xdr:colOff>
      <xdr:row>1</xdr:row>
      <xdr:rowOff>457200</xdr:rowOff>
    </xdr:to>
    <xdr:pic>
      <xdr:nvPicPr>
        <xdr:cNvPr id="2" name="Bilde 32" descr="C:\Users\kra\Desktop\Difi_logo_norsk_rgb_liten.jpg"/>
        <xdr:cNvPicPr/>
      </xdr:nvPicPr>
      <xdr:blipFill>
        <a:blip xmlns:r="http://schemas.openxmlformats.org/officeDocument/2006/relationships" r:embed="rId1" cstate="print"/>
        <a:srcRect/>
        <a:stretch>
          <a:fillRect/>
        </a:stretch>
      </xdr:blipFill>
      <xdr:spPr bwMode="auto">
        <a:xfrm>
          <a:off x="114300" y="390525"/>
          <a:ext cx="1085850" cy="26670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2</xdr:row>
      <xdr:rowOff>0</xdr:rowOff>
    </xdr:from>
    <xdr:to>
      <xdr:col>2</xdr:col>
      <xdr:colOff>513682</xdr:colOff>
      <xdr:row>3</xdr:row>
      <xdr:rowOff>77747</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114300" y="390525"/>
          <a:ext cx="1085182" cy="268247"/>
        </a:xfrm>
        <a:prstGeom prst="rect">
          <a:avLst/>
        </a:prstGeom>
      </xdr:spPr>
    </xdr:pic>
    <xdr:clientData/>
  </xdr:twoCellAnchor>
  <xdr:twoCellAnchor editAs="oneCell">
    <xdr:from>
      <xdr:col>8</xdr:col>
      <xdr:colOff>38100</xdr:colOff>
      <xdr:row>2</xdr:row>
      <xdr:rowOff>0</xdr:rowOff>
    </xdr:from>
    <xdr:to>
      <xdr:col>9</xdr:col>
      <xdr:colOff>513682</xdr:colOff>
      <xdr:row>3</xdr:row>
      <xdr:rowOff>77747</xdr:rowOff>
    </xdr:to>
    <xdr:pic>
      <xdr:nvPicPr>
        <xdr:cNvPr id="3" name="Picture 2"/>
        <xdr:cNvPicPr>
          <a:picLocks noChangeAspect="1"/>
        </xdr:cNvPicPr>
      </xdr:nvPicPr>
      <xdr:blipFill>
        <a:blip xmlns:r="http://schemas.openxmlformats.org/officeDocument/2006/relationships" r:embed="rId1" cstate="print"/>
        <a:stretch>
          <a:fillRect/>
        </a:stretch>
      </xdr:blipFill>
      <xdr:spPr>
        <a:xfrm>
          <a:off x="114300" y="381000"/>
          <a:ext cx="1085182" cy="26824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O006887\Desktop\Verkt&#248;y%20for%20valg%20av%20strategi.v0.7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ksjon"/>
      <sheetName val="Veiledning"/>
      <sheetName val="Behov og mål"/>
      <sheetName val="1_Strategivurdering"/>
      <sheetName val="2_Strategiprioritering"/>
      <sheetName val="4_Kvanitifisere potensial"/>
      <sheetName val="Parametere"/>
      <sheetName val="BACKEND_SORTERING"/>
    </sheetNames>
    <sheetDataSet>
      <sheetData sheetId="0"/>
      <sheetData sheetId="1"/>
      <sheetData sheetId="2"/>
      <sheetData sheetId="3"/>
      <sheetData sheetId="4"/>
      <sheetData sheetId="5"/>
      <sheetData sheetId="6">
        <row r="20">
          <cell r="B20">
            <v>19</v>
          </cell>
        </row>
        <row r="23">
          <cell r="B23" t="str">
            <v>#</v>
          </cell>
          <cell r="C23" t="str">
            <v>Hovedstrategi</v>
          </cell>
          <cell r="D23" t="str">
            <v>Tilnærming</v>
          </cell>
          <cell r="E23" t="str">
            <v>Hypotese</v>
          </cell>
        </row>
        <row r="24">
          <cell r="B24" t="str">
            <v>#1</v>
          </cell>
          <cell r="C24" t="str">
            <v xml:space="preserve">Konsolidere volumer
</v>
          </cell>
          <cell r="D24" t="str">
            <v>Bruke kjøpsmakt</v>
          </cell>
          <cell r="E24" t="str">
            <v>1. Volumet kan samles til færre antall leverandører</v>
          </cell>
        </row>
        <row r="25">
          <cell r="B25" t="str">
            <v>#2</v>
          </cell>
          <cell r="C25" t="str">
            <v xml:space="preserve">Konsolidere volumer
</v>
          </cell>
          <cell r="D25" t="str">
            <v>Bruke kjøpsmakt</v>
          </cell>
          <cell r="E25" t="str">
            <v>2. Det er mulig å kjøpe mer fra den leverandør som yter best</v>
          </cell>
        </row>
        <row r="26">
          <cell r="B26" t="str">
            <v>#3</v>
          </cell>
          <cell r="C26" t="str">
            <v xml:space="preserve">Konsolidere volumer
</v>
          </cell>
          <cell r="D26" t="str">
            <v>Bruke kjøpsmakt</v>
          </cell>
          <cell r="E26" t="str">
            <v>3. Flere avdelinger kan kjøpe på samme kontrakt</v>
          </cell>
        </row>
        <row r="27">
          <cell r="B27" t="str">
            <v>#4</v>
          </cell>
          <cell r="C27" t="str">
            <v>Prisevaluering</v>
          </cell>
          <cell r="D27" t="str">
            <v>Bruke kjøpsmakt</v>
          </cell>
          <cell r="E27" t="str">
            <v xml:space="preserve">4. Det er forskjell priser som virksomhetens avdelinger betaler for samme type produkt </v>
          </cell>
        </row>
        <row r="28">
          <cell r="B28" t="str">
            <v>#5</v>
          </cell>
          <cell r="C28" t="str">
            <v>Prisevaluering</v>
          </cell>
          <cell r="D28" t="str">
            <v>Bruke kjøpsmakt</v>
          </cell>
          <cell r="E28" t="str">
            <v>5. En sammenligning med eksterne priser (benchmark) vil avdekke forskjeller</v>
          </cell>
        </row>
        <row r="29">
          <cell r="B29" t="str">
            <v>#6</v>
          </cell>
          <cell r="C29" t="str">
            <v>Prisevaluering</v>
          </cell>
          <cell r="D29" t="str">
            <v>Bruke kjøpsmakt</v>
          </cell>
          <cell r="E29" t="str">
            <v>6. Det er mulig å oppnå innsikt i kostnads-struktur og dermed fastsetting av rimelig pris</v>
          </cell>
        </row>
        <row r="30">
          <cell r="B30" t="str">
            <v>#7</v>
          </cell>
          <cell r="C30" t="str">
            <v xml:space="preserve">Utvide leverandørbasen
</v>
          </cell>
          <cell r="D30" t="str">
            <v>Bruke kjøpsmakt</v>
          </cell>
          <cell r="E30" t="str">
            <v>7. Konkurransen kan økes gjennom å oppfordre nye leverandører til å delta</v>
          </cell>
        </row>
        <row r="31">
          <cell r="B31" t="str">
            <v>#8</v>
          </cell>
          <cell r="C31" t="str">
            <v xml:space="preserve">Utvide leverandørbasen
</v>
          </cell>
          <cell r="D31" t="str">
            <v>Bruke kjøpsmakt</v>
          </cell>
          <cell r="E31" t="str">
            <v>8. Det finnes andre markeder med god tilgang og lavere etterspørsel av varene/tjenestene</v>
          </cell>
        </row>
        <row r="32">
          <cell r="B32" t="str">
            <v>#9</v>
          </cell>
          <cell r="C32" t="str">
            <v xml:space="preserve">Redusere forbruk
</v>
          </cell>
          <cell r="D32" t="str">
            <v>Utvikle oss &amp; leverandør</v>
          </cell>
          <cell r="E32" t="str">
            <v xml:space="preserve">9. Endring av intern atferd kan redusere konsumsjon av varer/tjenester </v>
          </cell>
        </row>
        <row r="33">
          <cell r="B33" t="str">
            <v>#10</v>
          </cell>
          <cell r="C33" t="str">
            <v>Endre spesifikasjoner</v>
          </cell>
          <cell r="D33" t="str">
            <v>Utvikle oss &amp; leverandør</v>
          </cell>
          <cell r="E33" t="str">
            <v>10. Admin.- og vedlikeholdskostnader kan minskes ved kjøp av standardiserte produkter/tjenester</v>
          </cell>
        </row>
        <row r="34">
          <cell r="B34" t="str">
            <v>#11</v>
          </cell>
          <cell r="C34" t="str">
            <v xml:space="preserve">Endre spesifikasjoner
</v>
          </cell>
          <cell r="D34" t="str">
            <v>Utvikle oss &amp; leverandør</v>
          </cell>
          <cell r="E34" t="str">
            <v xml:space="preserve">11. Det er mulig å  åpne opp spesifikasjonen </v>
          </cell>
        </row>
        <row r="35">
          <cell r="B35" t="str">
            <v>#12</v>
          </cell>
          <cell r="C35" t="str">
            <v xml:space="preserve">Endre spesifikasjoner
</v>
          </cell>
          <cell r="D35" t="str">
            <v>Utvikle oss &amp; leverandør</v>
          </cell>
          <cell r="E35" t="str">
            <v>12. Funksjonell spesifikasjoner mulig</v>
          </cell>
        </row>
        <row r="36">
          <cell r="B36" t="str">
            <v>#13</v>
          </cell>
          <cell r="C36" t="str">
            <v xml:space="preserve">Endre spesifikasjoner
</v>
          </cell>
          <cell r="D36" t="str">
            <v>Utvikle oss &amp; leverandør</v>
          </cell>
          <cell r="E36" t="str">
            <v>13. Totalkostnad kan reduseres ved å ha et levesyklusperspektiv</v>
          </cell>
        </row>
        <row r="37">
          <cell r="B37" t="str">
            <v>#14</v>
          </cell>
          <cell r="C37" t="str">
            <v xml:space="preserve">Gjennomfør strukturelle endringer
</v>
          </cell>
          <cell r="D37" t="str">
            <v>Utvikle oss &amp; leverandør</v>
          </cell>
          <cell r="E37" t="str">
            <v>14. Lavere totalkostnad kan oppnås ved å outsource evt. ved å innsource</v>
          </cell>
        </row>
        <row r="38">
          <cell r="B38" t="str">
            <v>#15</v>
          </cell>
          <cell r="C38" t="str">
            <v xml:space="preserve">Gjennomfør strukturelle endringer
</v>
          </cell>
          <cell r="D38" t="str">
            <v>Utvikle oss &amp; leverandør</v>
          </cell>
          <cell r="E38" t="str">
            <v>15. Konkurransesituasjonen kan bedres gjennom tiltak som støtter etablering av nye leverandører</v>
          </cell>
        </row>
        <row r="39">
          <cell r="B39" t="str">
            <v>#16</v>
          </cell>
          <cell r="C39" t="str">
            <v xml:space="preserve">Gjennomfør strukturelle endringer
</v>
          </cell>
          <cell r="D39" t="str">
            <v>Utvikle oss &amp; leverandør</v>
          </cell>
          <cell r="E39" t="str">
            <v>16. Konkurransesituasjonen kan bedres ved at mindre leverandører gir komplette tilbud sammen</v>
          </cell>
        </row>
        <row r="40">
          <cell r="B40" t="str">
            <v>#17</v>
          </cell>
          <cell r="C40" t="str">
            <v xml:space="preserve">Utvikle samarbeids-prosessen
</v>
          </cell>
          <cell r="D40" t="str">
            <v>Utvikle oss &amp; leverandør</v>
          </cell>
          <cell r="E40" t="str">
            <v>17. Leverandørene kan redusere egne kostnader ved å få innsikt i vår virksomhets transaksjoner</v>
          </cell>
        </row>
        <row r="41">
          <cell r="B41" t="str">
            <v>#18</v>
          </cell>
          <cell r="C41" t="str">
            <v xml:space="preserve">Utvikle samarbeids-prosessen
</v>
          </cell>
          <cell r="D41" t="str">
            <v>Utvikle oss &amp; leverandør</v>
          </cell>
          <cell r="E41" t="str">
            <v xml:space="preserve">18. Tidligere involvering av innkjøpsfunksjonen i anskaffelsen vil gi mer kostnadseffektive løsninger </v>
          </cell>
        </row>
        <row r="42">
          <cell r="B42" t="str">
            <v>#19</v>
          </cell>
          <cell r="C42" t="str">
            <v xml:space="preserve">Utvikle samarbeids-prosessen
</v>
          </cell>
          <cell r="D42" t="str">
            <v>Utvikle oss &amp; leverandør</v>
          </cell>
          <cell r="E42" t="str">
            <v>19. Det er potensial for kostnadsreduskjoner gjennom å redusere sløsing i verdikjeden</v>
          </cell>
        </row>
        <row r="43">
          <cell r="B43" t="str">
            <v>#20</v>
          </cell>
          <cell r="C43" t="str">
            <v xml:space="preserve">Konsolidere volumer
</v>
          </cell>
          <cell r="D43" t="str">
            <v>Bruke kjøpsmakt</v>
          </cell>
          <cell r="E43" t="str">
            <v>[Legg inn egen strategi her: Konsolidere volumer
]</v>
          </cell>
        </row>
        <row r="44">
          <cell r="B44" t="str">
            <v>#21</v>
          </cell>
          <cell r="C44" t="str">
            <v>Prisevaluering</v>
          </cell>
          <cell r="D44" t="str">
            <v>Bruke kjøpsmakt</v>
          </cell>
          <cell r="E44" t="str">
            <v>[Legg inn egen strategi her: Prisevaluering]</v>
          </cell>
        </row>
        <row r="45">
          <cell r="B45" t="str">
            <v>#22</v>
          </cell>
          <cell r="C45" t="str">
            <v xml:space="preserve">Utvide leverandørbasen
</v>
          </cell>
          <cell r="D45" t="str">
            <v>Bruke kjøpsmakt</v>
          </cell>
          <cell r="E45" t="str">
            <v>[Legg inn egen strategi her: Utvide leverandørbasen
]</v>
          </cell>
        </row>
        <row r="46">
          <cell r="B46" t="str">
            <v>#23</v>
          </cell>
          <cell r="C46" t="str">
            <v xml:space="preserve">Redusere forbruk
</v>
          </cell>
          <cell r="D46" t="str">
            <v>Utvikle oss &amp; leverandør</v>
          </cell>
          <cell r="E46" t="str">
            <v>[Legg inn egen strategi her: Redusere forbruk
]</v>
          </cell>
        </row>
        <row r="47">
          <cell r="B47" t="str">
            <v>#24</v>
          </cell>
          <cell r="C47" t="str">
            <v xml:space="preserve">Endre spesifikasjoner
</v>
          </cell>
          <cell r="D47" t="str">
            <v>Utvikle oss &amp; leverandør</v>
          </cell>
          <cell r="E47" t="str">
            <v>[Legg inn egen strategi her: Endre spesifikasjoner
]</v>
          </cell>
        </row>
        <row r="48">
          <cell r="B48" t="str">
            <v>#25</v>
          </cell>
          <cell r="C48" t="str">
            <v xml:space="preserve">Gjennomfør strukturelle endringer
</v>
          </cell>
          <cell r="D48" t="str">
            <v>Utvikle oss &amp; leverandør</v>
          </cell>
          <cell r="E48" t="str">
            <v>[Legg inn egen strategi her: Gjennomfør strukturelle endringer
]</v>
          </cell>
        </row>
        <row r="49">
          <cell r="B49" t="str">
            <v>#26</v>
          </cell>
          <cell r="C49" t="str">
            <v xml:space="preserve">Utvikle samarbeids-prosessen
</v>
          </cell>
          <cell r="D49" t="str">
            <v>Utvikle oss &amp; leverandør</v>
          </cell>
          <cell r="E49" t="str">
            <v>[Legg inn egen strategi her: Utvikle samarbeids-prosessen
]</v>
          </cell>
        </row>
      </sheetData>
      <sheetData sheetId="7"/>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Windows user" refreshedDate="41684.671238310184" createdVersion="4" refreshedVersion="4" minRefreshableVersion="3" recordCount="26">
  <cacheSource type="worksheet">
    <worksheetSource ref="D8:K34" sheet="2_Strategivurdering"/>
  </cacheSource>
  <cacheFields count="8">
    <cacheField name="Hypotesenummer" numFmtId="49">
      <sharedItems count="26">
        <s v="#1"/>
        <s v="#2"/>
        <s v="#3"/>
        <s v="#20"/>
        <s v="#4"/>
        <s v="#5"/>
        <s v="#6"/>
        <s v="#21"/>
        <s v="#7"/>
        <s v="#8"/>
        <s v="#22"/>
        <s v="#9"/>
        <s v="#23"/>
        <s v="#10"/>
        <s v="#11"/>
        <s v="#12"/>
        <s v="#13"/>
        <s v="#24"/>
        <s v="#14"/>
        <s v="#15"/>
        <s v="#16"/>
        <s v="#25"/>
        <s v="#17"/>
        <s v="#18"/>
        <s v="#19"/>
        <s v="#26"/>
      </sharedItems>
    </cacheField>
    <cacheField name="Strategi" numFmtId="0">
      <sharedItems count="22">
        <s v="• Konsolidere antall leverandører"/>
        <s v="• Omfordele volum mellom leverandører"/>
        <s v="• Samle volum på tvers av avdelinger"/>
        <s v="Annet - Beskriv-&gt;"/>
        <s v="• Intern prissammenligning"/>
        <s v="• Ekstern prissammenligning"/>
        <s v="• Bryt ned priser /_x000a_   Modellere should-cost"/>
        <s v="• Utvide leverandørbasen geografisk"/>
        <s v="• Gjør ditt behov godt kjent i markedet"/>
        <s v="• Øke kostnadsbevissthet"/>
        <s v="• Standardisere spesifikasjon "/>
        <s v="• Endre krav / deler / material"/>
        <s v="• Funksjonell versus teknisk spesifikasjon"/>
        <s v="• Optimere levesykluskostnad"/>
        <s v="• Vurdere &quot;make vs buy&quot;"/>
        <s v="• Utvikle nye leverandører"/>
        <s v="• Endre markedet gjennom sammenslåing"/>
        <s v="• Dele driftsinformasjon"/>
        <s v="• Integrere verdikjeden"/>
        <s v="• Støtte kontinuerlig forbedring hos leverandør"/>
        <s v="• Vurdere make vs buy" u="1"/>
        <s v="• Øke kostnadsbevisthet" u="1"/>
      </sharedItems>
    </cacheField>
    <cacheField name="Mulige strategihypoteser_x000a_(19 forskjellige)" numFmtId="0">
      <sharedItems count="40">
        <s v="1. Volumet kan samles til færre antall leverandører"/>
        <s v="2. Det er mulig å kjøpe mer fra den eksisterende leverandør som i dag yter best"/>
        <s v="3. Flere avdelinger kan kjøpe på samme kontrakt"/>
        <s v="Test"/>
        <s v="4. Virksomhetens avdelinger har forskjellige priser på samme produkt/tjeneste"/>
        <s v="5. En sammenligning med eksterne priser (benchmark) vil avdekke prisforskjeller"/>
        <s v="6. Det er mulig å oppnå innsikt i kostnadsstruktur og dermed fastsetting av rimeligere pris"/>
        <s v="[Legg inn egen strategi her: Prisevaluering]"/>
        <s v="7. Konkurransen kan økes gjennom å oppfordre nye leverandører til å delta i anbudet"/>
        <s v="8. Det finnes potensielle leverandører som ikke følger med på publisering av konkurransegrunnlag."/>
        <s v="[Legg inn egen strategi her: Utvide leverandørbasen_x000a_]"/>
        <s v="9. Endring av intern atferd kan redusere forbruk av varen eller tjenesten"/>
        <s v="[Legg inn egen strategi her: Redusere forbruk_x000a_]"/>
        <s v="10. Admin.- og vedlikeholdskostnader kan minskes ved kjøp av standardiserte produkter/tjenester"/>
        <s v="11. Det er mulig å  åpne opp spesifikasjonen slik at flere leverandører kan delta i anbudet"/>
        <s v="12. Funksjonell spesifikasjon er mulig (i stedet for en svært detaljert teknisk spesifikasjon) "/>
        <s v="13. Totalkostnad kan reduseres ved å ha et levesyklusperspektiv"/>
        <s v="[Legg inn egen strategi her: Endre spesifikasjoner_x000a_]"/>
        <s v="14. Lavere totalkostnad kan oppnås ved å outsource evt. ved å innsource"/>
        <s v="15. Konkurransesituasjonen kan bedres gjennom tiltak som støtter etablering av nye leverandører"/>
        <s v="16. Konkurransesituasjonen kan bedres ved at mindre leverandører gir komplette tilbud sammen med andre leverandører"/>
        <s v="[Legg inn egen strategi her: Gjennomfør strukturelle endringer_x000a_]"/>
        <s v="17. Leverandørene kan redusere egne kostnader ved å få innsikt i vår virksomhets transaksjoner"/>
        <s v="18. Tidligere involvering av innkjøpsfunksjonen i anskaffelsen vil gi mer kostnadseffektive løsninger "/>
        <s v="19. Det er potensial for kostnadsreduksjoner gjennom å redusere sløsing i verdikjeden"/>
        <s v="[Legg inn egen strategi her: Utvikle samarbeids-prosessen_x000a_]"/>
        <s v="19. Det er potensial for kostnadsreduskjoner gjennom å redusere sløsing i verdikjeden" u="1"/>
        <s v="11. Det er mulig å  åpne opp spesifikasjonen " u="1"/>
        <s v="7. Konkurransen kan økes gjennom å oppfordre nye leverandører til å delta" u="1"/>
        <s v="12. Funksjonell spesifikasjoner mulig" u="1"/>
        <s v="2. Det er mulig å kjøpe mer fra den leverandør som yter best" u="1"/>
        <s v="6. Det er mulig å oppnå innsikt i kostnads-struktur og dermed fastsetting av rimelig pris" u="1"/>
        <s v="16. Konkurransesituasjonen kan bedres ved at mindre leverandører gir komplette tilbud sammen" u="1"/>
        <s v="8. Det finnes poteniselle leverandører som ikke følger med på publisering av konkurransegrunnlag." u="1"/>
        <s v="5. En sammenligning med eksterne priser (benchmark) vil avdekke forskjeller" u="1"/>
        <s v="9. Endring av intern atferd kan redusere konsumsjon av varer/tjenester " u="1"/>
        <s v="[Legg inn egen strategi her: Konsolidere volumer_x000a_]" u="1"/>
        <s v="4. Det er forskjell priser som virksomhetens avdelinger betaler for samme type produkt " u="1"/>
        <s v="4. Det er forskjell priser som virksomhetens avdelinger betaler for samme produkt/tjeneste" u="1"/>
        <s v="2. Det er mulig å kjøpe mer fra eksisterende leverandør som i dag yter best" u="1"/>
      </sharedItems>
    </cacheField>
    <cacheField name="Vurder relevans hypotese" numFmtId="49">
      <sharedItems/>
    </cacheField>
    <cacheField name="Potensial" numFmtId="0">
      <sharedItems containsSemiMixedTypes="0" containsString="0" containsNumber="1" containsInteger="1" minValue="0" maxValue="0"/>
    </cacheField>
    <cacheField name="X" numFmtId="0">
      <sharedItems containsNonDate="0" containsString="0" containsBlank="1"/>
    </cacheField>
    <cacheField name="Bekreft beste strategivalg før anbud" numFmtId="49">
      <sharedItems/>
    </cacheField>
    <cacheField name="#"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6">
  <r>
    <x v="0"/>
    <x v="0"/>
    <x v="0"/>
    <s v="Ikke relevant"/>
    <n v="0"/>
    <m/>
    <s v="[Velg verdi]"/>
    <s v="-"/>
  </r>
  <r>
    <x v="1"/>
    <x v="1"/>
    <x v="1"/>
    <s v="Ikke relevant"/>
    <n v="0"/>
    <m/>
    <s v="[Velg verdi]"/>
    <s v="-"/>
  </r>
  <r>
    <x v="2"/>
    <x v="2"/>
    <x v="2"/>
    <s v="Ikke relevant"/>
    <n v="0"/>
    <m/>
    <s v="[Velg verdi]"/>
    <s v="-"/>
  </r>
  <r>
    <x v="3"/>
    <x v="3"/>
    <x v="3"/>
    <s v="Ikke relevant"/>
    <n v="0"/>
    <m/>
    <s v="[Velg verdi]"/>
    <s v="-"/>
  </r>
  <r>
    <x v="4"/>
    <x v="4"/>
    <x v="4"/>
    <s v="Ikke relevant"/>
    <n v="0"/>
    <m/>
    <s v="[Velg verdi]"/>
    <s v="-"/>
  </r>
  <r>
    <x v="5"/>
    <x v="5"/>
    <x v="5"/>
    <s v="Ikke relevant"/>
    <n v="0"/>
    <m/>
    <s v="[Velg verdi]"/>
    <s v="-"/>
  </r>
  <r>
    <x v="6"/>
    <x v="6"/>
    <x v="6"/>
    <s v="Ikke relevant"/>
    <n v="0"/>
    <m/>
    <s v="[Velg verdi]"/>
    <s v="-"/>
  </r>
  <r>
    <x v="7"/>
    <x v="3"/>
    <x v="7"/>
    <s v="Ikke relevant"/>
    <n v="0"/>
    <m/>
    <s v="[Velg verdi]"/>
    <s v="-"/>
  </r>
  <r>
    <x v="8"/>
    <x v="7"/>
    <x v="8"/>
    <s v="Ikke relevant"/>
    <n v="0"/>
    <m/>
    <s v="[Velg verdi]"/>
    <s v="-"/>
  </r>
  <r>
    <x v="9"/>
    <x v="8"/>
    <x v="9"/>
    <s v="Ikke relevant"/>
    <n v="0"/>
    <m/>
    <s v="[Velg verdi]"/>
    <s v="-"/>
  </r>
  <r>
    <x v="10"/>
    <x v="3"/>
    <x v="10"/>
    <s v="Ikke relevant"/>
    <n v="0"/>
    <m/>
    <s v="[Velg verdi]"/>
    <s v="-"/>
  </r>
  <r>
    <x v="11"/>
    <x v="9"/>
    <x v="11"/>
    <s v="Ikke relevant"/>
    <n v="0"/>
    <m/>
    <s v="[Velg verdi]"/>
    <s v="-"/>
  </r>
  <r>
    <x v="12"/>
    <x v="3"/>
    <x v="12"/>
    <s v="Ikke relevant"/>
    <n v="0"/>
    <m/>
    <s v="[Velg verdi]"/>
    <s v="-"/>
  </r>
  <r>
    <x v="13"/>
    <x v="10"/>
    <x v="13"/>
    <s v="Ikke relevant"/>
    <n v="0"/>
    <m/>
    <s v="[Velg verdi]"/>
    <s v="-"/>
  </r>
  <r>
    <x v="14"/>
    <x v="11"/>
    <x v="14"/>
    <s v="Ikke relevant"/>
    <n v="0"/>
    <m/>
    <s v="[Velg verdi]"/>
    <s v="-"/>
  </r>
  <r>
    <x v="15"/>
    <x v="12"/>
    <x v="15"/>
    <s v="Ikke relevant"/>
    <n v="0"/>
    <m/>
    <s v="[Velg verdi]"/>
    <s v="-"/>
  </r>
  <r>
    <x v="16"/>
    <x v="13"/>
    <x v="16"/>
    <s v="Ikke relevant"/>
    <n v="0"/>
    <m/>
    <s v="[Velg verdi]"/>
    <s v="-"/>
  </r>
  <r>
    <x v="17"/>
    <x v="3"/>
    <x v="17"/>
    <s v="Ikke relevant"/>
    <n v="0"/>
    <m/>
    <s v="[Velg verdi]"/>
    <s v="-"/>
  </r>
  <r>
    <x v="18"/>
    <x v="14"/>
    <x v="18"/>
    <s v="Ikke relevant"/>
    <n v="0"/>
    <m/>
    <s v="[Velg verdi]"/>
    <s v="-"/>
  </r>
  <r>
    <x v="19"/>
    <x v="15"/>
    <x v="19"/>
    <s v="Ikke relevant"/>
    <n v="0"/>
    <m/>
    <s v="[Velg verdi]"/>
    <s v="-"/>
  </r>
  <r>
    <x v="20"/>
    <x v="16"/>
    <x v="20"/>
    <s v="Ikke relevant"/>
    <n v="0"/>
    <m/>
    <s v="[Velg verdi]"/>
    <s v="-"/>
  </r>
  <r>
    <x v="21"/>
    <x v="3"/>
    <x v="21"/>
    <s v="Ikke relevant"/>
    <n v="0"/>
    <m/>
    <s v="[Velg verdi]"/>
    <s v="-"/>
  </r>
  <r>
    <x v="22"/>
    <x v="17"/>
    <x v="22"/>
    <s v="Ikke relevant"/>
    <n v="0"/>
    <m/>
    <s v="[Velg verdi]"/>
    <s v="-"/>
  </r>
  <r>
    <x v="23"/>
    <x v="18"/>
    <x v="23"/>
    <s v="Ikke relevant"/>
    <n v="0"/>
    <m/>
    <s v="[Velg verdi]"/>
    <s v="-"/>
  </r>
  <r>
    <x v="24"/>
    <x v="19"/>
    <x v="24"/>
    <s v="Ikke relevant"/>
    <n v="0"/>
    <m/>
    <s v="[Velg verdi]"/>
    <s v="-"/>
  </r>
  <r>
    <x v="25"/>
    <x v="3"/>
    <x v="25"/>
    <s v="Ikke relevant"/>
    <n v="0"/>
    <m/>
    <s v="[Velg verdi]"/>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4" cacheId="0" applyNumberFormats="0" applyBorderFormats="0" applyFontFormats="0" applyPatternFormats="0" applyAlignmentFormats="0" applyWidthHeightFormats="1" dataCaption="Values" updatedVersion="4" minRefreshableVersion="3" itemPrintTitles="1" createdVersion="4" indent="0" compact="0" compactData="0" gridDropZones="1" multipleFieldFilters="0">
  <location ref="I10:L38" firstHeaderRow="2" firstDataRow="2" firstDataCol="3"/>
  <pivotFields count="8">
    <pivotField axis="axisRow" compact="0" outline="0" showAll="0" defaultSubtotal="0">
      <items count="26">
        <item x="0"/>
        <item x="1"/>
        <item x="2"/>
        <item x="3"/>
        <item x="4"/>
        <item x="5"/>
        <item x="6"/>
        <item x="7"/>
        <item x="8"/>
        <item x="9"/>
        <item x="10"/>
        <item x="11"/>
        <item x="12"/>
        <item x="13"/>
        <item x="14"/>
        <item x="15"/>
        <item x="16"/>
        <item x="17"/>
        <item x="18"/>
        <item x="19"/>
        <item x="20"/>
        <item x="21"/>
        <item x="22"/>
        <item x="23"/>
        <item x="24"/>
        <item x="25"/>
      </items>
    </pivotField>
    <pivotField axis="axisRow" compact="0" outline="0" showAll="0" defaultSubtotal="0">
      <items count="22">
        <item x="6"/>
        <item x="17"/>
        <item x="5"/>
        <item x="11"/>
        <item x="16"/>
        <item x="12"/>
        <item x="18"/>
        <item x="4"/>
        <item x="0"/>
        <item x="1"/>
        <item x="13"/>
        <item x="2"/>
        <item x="10"/>
        <item x="19"/>
        <item x="7"/>
        <item x="15"/>
        <item m="1" x="20"/>
        <item m="1" x="21"/>
        <item x="3"/>
        <item x="8"/>
        <item x="9"/>
        <item x="14"/>
      </items>
    </pivotField>
    <pivotField axis="axisRow" compact="0" outline="0" showAll="0" defaultSubtotal="0">
      <items count="40">
        <item x="17"/>
        <item x="21"/>
        <item m="1" x="36"/>
        <item x="7"/>
        <item x="12"/>
        <item x="10"/>
        <item x="25"/>
        <item x="0"/>
        <item x="13"/>
        <item m="1" x="27"/>
        <item m="1" x="29"/>
        <item x="16"/>
        <item x="18"/>
        <item x="19"/>
        <item m="1" x="32"/>
        <item x="22"/>
        <item x="23"/>
        <item m="1" x="26"/>
        <item m="1" x="30"/>
        <item x="2"/>
        <item m="1" x="37"/>
        <item m="1" x="34"/>
        <item m="1" x="31"/>
        <item m="1" x="28"/>
        <item m="1" x="33"/>
        <item m="1" x="35"/>
        <item m="1" x="38"/>
        <item m="1" x="39"/>
        <item x="4"/>
        <item x="5"/>
        <item x="6"/>
        <item x="8"/>
        <item x="11"/>
        <item x="14"/>
        <item x="15"/>
        <item x="20"/>
        <item x="1"/>
        <item x="9"/>
        <item x="24"/>
        <item x="3"/>
      </items>
    </pivotField>
    <pivotField compact="0" outline="0" showAll="0" defaultSubtotal="0"/>
    <pivotField compact="0" outline="0" showAll="0" defaultSubtotal="0"/>
    <pivotField compact="0" outline="0" showAll="0" defaultSubtotal="0"/>
    <pivotField compact="0" outline="0" showAll="0" defaultSubtotal="0"/>
    <pivotField dataField="1" compact="0" outline="0" showAll="0"/>
  </pivotFields>
  <rowFields count="3">
    <field x="0"/>
    <field x="1"/>
    <field x="2"/>
  </rowFields>
  <rowItems count="27">
    <i>
      <x/>
      <x v="8"/>
      <x v="7"/>
    </i>
    <i>
      <x v="1"/>
      <x v="9"/>
      <x v="36"/>
    </i>
    <i>
      <x v="2"/>
      <x v="11"/>
      <x v="19"/>
    </i>
    <i>
      <x v="3"/>
      <x v="18"/>
      <x v="39"/>
    </i>
    <i>
      <x v="4"/>
      <x v="7"/>
      <x v="28"/>
    </i>
    <i>
      <x v="5"/>
      <x v="2"/>
      <x v="29"/>
    </i>
    <i>
      <x v="6"/>
      <x/>
      <x v="30"/>
    </i>
    <i>
      <x v="7"/>
      <x v="18"/>
      <x v="3"/>
    </i>
    <i>
      <x v="8"/>
      <x v="14"/>
      <x v="31"/>
    </i>
    <i>
      <x v="9"/>
      <x v="19"/>
      <x v="37"/>
    </i>
    <i>
      <x v="10"/>
      <x v="18"/>
      <x v="5"/>
    </i>
    <i>
      <x v="11"/>
      <x v="20"/>
      <x v="32"/>
    </i>
    <i>
      <x v="12"/>
      <x v="18"/>
      <x v="4"/>
    </i>
    <i>
      <x v="13"/>
      <x v="12"/>
      <x v="8"/>
    </i>
    <i>
      <x v="14"/>
      <x v="3"/>
      <x v="33"/>
    </i>
    <i>
      <x v="15"/>
      <x v="5"/>
      <x v="34"/>
    </i>
    <i>
      <x v="16"/>
      <x v="10"/>
      <x v="11"/>
    </i>
    <i>
      <x v="17"/>
      <x v="18"/>
      <x/>
    </i>
    <i>
      <x v="18"/>
      <x v="21"/>
      <x v="12"/>
    </i>
    <i>
      <x v="19"/>
      <x v="15"/>
      <x v="13"/>
    </i>
    <i>
      <x v="20"/>
      <x v="4"/>
      <x v="35"/>
    </i>
    <i>
      <x v="21"/>
      <x v="18"/>
      <x v="1"/>
    </i>
    <i>
      <x v="22"/>
      <x v="1"/>
      <x v="15"/>
    </i>
    <i>
      <x v="23"/>
      <x v="6"/>
      <x v="16"/>
    </i>
    <i>
      <x v="24"/>
      <x v="13"/>
      <x v="38"/>
    </i>
    <i>
      <x v="25"/>
      <x v="18"/>
      <x v="6"/>
    </i>
    <i t="grand">
      <x/>
    </i>
  </rowItems>
  <colItems count="1">
    <i/>
  </colItems>
  <dataFields count="1">
    <dataField name="Sum of #" fld="7" baseField="0" baseItem="20"/>
  </dataFields>
  <pivotTableStyleInfo name="PivotStyleLight16" showRowHeaders="1" showColHeaders="1" showRowStripes="0" showColStripes="0" showLastColumn="1"/>
</pivotTableDefinition>
</file>

<file path=xl/pivotTables/pivotTable2.xml><?xml version="1.0" encoding="utf-8"?>
<pivotTableDefinition xmlns="http://schemas.openxmlformats.org/spreadsheetml/2006/main" name="PivotTable2" cacheId="0" applyNumberFormats="0" applyBorderFormats="0" applyFontFormats="0" applyPatternFormats="0" applyAlignmentFormats="0" applyWidthHeightFormats="1" dataCaption="Values" updatedVersion="4" minRefreshableVersion="3" itemPrintTitles="1" createdVersion="4" indent="0" compact="0" compactData="0" gridDropZones="1" multipleFieldFilters="0">
  <location ref="B10:F38" firstHeaderRow="1" firstDataRow="2" firstDataCol="3"/>
  <pivotFields count="8">
    <pivotField axis="axisRow" compact="0" outline="0" showAll="0" sortType="descending" defaultSubtotal="0">
      <items count="26">
        <item x="11"/>
        <item x="9"/>
        <item x="8"/>
        <item x="6"/>
        <item x="5"/>
        <item x="4"/>
        <item x="2"/>
        <item x="25"/>
        <item x="21"/>
        <item x="17"/>
        <item x="12"/>
        <item x="10"/>
        <item x="7"/>
        <item x="3"/>
        <item x="1"/>
        <item x="24"/>
        <item x="23"/>
        <item x="22"/>
        <item x="20"/>
        <item x="19"/>
        <item x="18"/>
        <item x="16"/>
        <item x="15"/>
        <item x="14"/>
        <item x="13"/>
        <item x="0"/>
      </items>
      <autoSortScope>
        <pivotArea dataOnly="0" outline="0" fieldPosition="0">
          <references count="1">
            <reference field="4294967294" count="1" selected="0">
              <x v="0"/>
            </reference>
          </references>
        </pivotArea>
      </autoSortScope>
    </pivotField>
    <pivotField axis="axisRow" compact="0" outline="0" showAll="0" defaultSubtotal="0">
      <items count="22">
        <item x="6"/>
        <item x="17"/>
        <item x="5"/>
        <item x="11"/>
        <item x="16"/>
        <item x="12"/>
        <item x="18"/>
        <item x="4"/>
        <item x="0"/>
        <item x="1"/>
        <item x="13"/>
        <item x="2"/>
        <item x="10"/>
        <item x="19"/>
        <item x="7"/>
        <item x="15"/>
        <item m="1" x="20"/>
        <item m="1" x="21"/>
        <item x="3"/>
        <item x="8"/>
        <item x="9"/>
        <item x="14"/>
      </items>
    </pivotField>
    <pivotField axis="axisRow" compact="0" outline="0" showAll="0" sortType="descending" defaultSubtotal="0">
      <items count="40">
        <item x="3"/>
        <item m="1" x="35"/>
        <item x="11"/>
        <item x="9"/>
        <item m="1" x="33"/>
        <item x="8"/>
        <item m="1" x="28"/>
        <item x="6"/>
        <item m="1" x="31"/>
        <item x="5"/>
        <item m="1" x="34"/>
        <item x="4"/>
        <item m="1" x="37"/>
        <item m="1" x="38"/>
        <item x="2"/>
        <item m="1" x="39"/>
        <item m="1" x="30"/>
        <item x="1"/>
        <item m="1" x="26"/>
        <item x="24"/>
        <item x="23"/>
        <item x="22"/>
        <item x="20"/>
        <item m="1" x="32"/>
        <item x="19"/>
        <item x="18"/>
        <item x="16"/>
        <item m="1" x="29"/>
        <item x="15"/>
        <item x="14"/>
        <item m="1" x="27"/>
        <item x="13"/>
        <item x="0"/>
        <item x="25"/>
        <item x="10"/>
        <item x="12"/>
        <item x="7"/>
        <item m="1" x="36"/>
        <item x="21"/>
        <item x="17"/>
      </items>
    </pivotField>
    <pivotField compact="0" outline="0" showAll="0" defaultSubtotal="0"/>
    <pivotField dataField="1" compact="0" outline="0" showAll="0" sortType="descending" defaultSubtotal="0"/>
    <pivotField compact="0" outline="0" showAll="0" defaultSubtotal="0"/>
    <pivotField compact="0" outline="0" showAll="0" defaultSubtotal="0"/>
    <pivotField dataField="1" compact="0" outline="0" showAll="0"/>
  </pivotFields>
  <rowFields count="3">
    <field x="0"/>
    <field x="1"/>
    <field x="2"/>
  </rowFields>
  <rowItems count="27">
    <i>
      <x v="15"/>
      <x v="13"/>
      <x v="19"/>
    </i>
    <i>
      <x v="23"/>
      <x v="3"/>
      <x v="29"/>
    </i>
    <i>
      <x v="19"/>
      <x v="15"/>
      <x v="24"/>
    </i>
    <i>
      <x v="1"/>
      <x v="19"/>
      <x v="3"/>
    </i>
    <i>
      <x v="13"/>
      <x v="18"/>
      <x/>
    </i>
    <i>
      <x v="2"/>
      <x v="14"/>
      <x v="5"/>
    </i>
    <i>
      <x v="17"/>
      <x v="1"/>
      <x v="21"/>
    </i>
    <i>
      <x v="3"/>
      <x/>
      <x v="7"/>
    </i>
    <i>
      <x v="21"/>
      <x v="10"/>
      <x v="26"/>
    </i>
    <i>
      <x v="4"/>
      <x v="2"/>
      <x v="9"/>
    </i>
    <i>
      <x v="25"/>
      <x v="8"/>
      <x v="32"/>
    </i>
    <i>
      <x v="5"/>
      <x v="7"/>
      <x v="11"/>
    </i>
    <i>
      <x v="14"/>
      <x v="9"/>
      <x v="17"/>
    </i>
    <i>
      <x v="6"/>
      <x v="11"/>
      <x v="14"/>
    </i>
    <i>
      <x v="16"/>
      <x v="6"/>
      <x v="20"/>
    </i>
    <i>
      <x v="7"/>
      <x v="18"/>
      <x v="33"/>
    </i>
    <i>
      <x v="18"/>
      <x v="4"/>
      <x v="22"/>
    </i>
    <i>
      <x v="8"/>
      <x v="18"/>
      <x v="38"/>
    </i>
    <i>
      <x v="20"/>
      <x v="21"/>
      <x v="25"/>
    </i>
    <i>
      <x v="9"/>
      <x v="18"/>
      <x v="39"/>
    </i>
    <i>
      <x v="22"/>
      <x v="5"/>
      <x v="28"/>
    </i>
    <i>
      <x v="10"/>
      <x v="18"/>
      <x v="35"/>
    </i>
    <i>
      <x v="24"/>
      <x v="12"/>
      <x v="31"/>
    </i>
    <i>
      <x v="11"/>
      <x v="18"/>
      <x v="34"/>
    </i>
    <i>
      <x/>
      <x v="20"/>
      <x v="2"/>
    </i>
    <i>
      <x v="12"/>
      <x v="18"/>
      <x v="36"/>
    </i>
    <i t="grand">
      <x/>
    </i>
  </rowItems>
  <colFields count="1">
    <field x="-2"/>
  </colFields>
  <colItems count="2">
    <i>
      <x/>
    </i>
    <i i="1">
      <x v="1"/>
    </i>
  </colItems>
  <dataFields count="2">
    <dataField name="Sum of Potensial" fld="4" baseField="0" baseItem="0"/>
    <dataField name="Sum of #" fld="7" baseField="2" baseItem="0"/>
  </dataFields>
  <pivotTableStyleInfo name="PivotStyleLight16" showRowHeaders="1" showColHeaders="1" showRowStripes="0" showColStripes="0" showLastColumn="1"/>
</pivotTableDefinition>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C49"/>
  <sheetViews>
    <sheetView showGridLines="0" showRowColHeaders="0" tabSelected="1" zoomScaleNormal="100" workbookViewId="0">
      <pane ySplit="3" topLeftCell="A15" activePane="bottomLeft" state="frozen"/>
      <selection pane="bottomLeft" activeCell="B26" sqref="B26:E26"/>
    </sheetView>
  </sheetViews>
  <sheetFormatPr baseColWidth="10" defaultColWidth="0" defaultRowHeight="12.75" zeroHeight="1" x14ac:dyDescent="0.2"/>
  <cols>
    <col min="1" max="1" width="1" style="15" customWidth="1"/>
    <col min="2" max="2" width="19.85546875" style="15" customWidth="1"/>
    <col min="3" max="3" width="27.140625" style="15" customWidth="1"/>
    <col min="4" max="4" width="26.28515625" style="15" customWidth="1"/>
    <col min="5" max="5" width="25.7109375" style="15" customWidth="1"/>
    <col min="6" max="6" width="1.140625" style="15" customWidth="1"/>
    <col min="7" max="55" width="9.28515625" style="15" hidden="1" customWidth="1"/>
    <col min="56" max="16384" width="9.140625" style="15" hidden="1"/>
  </cols>
  <sheetData>
    <row r="1" spans="1:7" ht="15.75" x14ac:dyDescent="0.2">
      <c r="A1" s="13"/>
      <c r="B1" s="143" t="s">
        <v>197</v>
      </c>
      <c r="C1" s="143"/>
      <c r="D1" s="143"/>
      <c r="E1" s="143"/>
      <c r="F1" s="14"/>
      <c r="G1" s="24"/>
    </row>
    <row r="2" spans="1:7" ht="44.25" customHeight="1" x14ac:dyDescent="0.2">
      <c r="A2" s="13"/>
      <c r="B2" s="13"/>
      <c r="C2" s="13"/>
      <c r="D2" s="13"/>
      <c r="E2" s="13"/>
      <c r="F2" s="16"/>
      <c r="G2" s="24"/>
    </row>
    <row r="3" spans="1:7" ht="44.25" customHeight="1" thickBot="1" x14ac:dyDescent="0.25">
      <c r="A3" s="13"/>
      <c r="B3" s="13"/>
      <c r="C3" s="13"/>
      <c r="D3" s="13"/>
      <c r="E3" s="126" t="s">
        <v>154</v>
      </c>
      <c r="F3" s="16"/>
      <c r="G3" s="24"/>
    </row>
    <row r="4" spans="1:7" ht="20.25" customHeight="1" thickTop="1" x14ac:dyDescent="0.2">
      <c r="A4" s="113"/>
      <c r="B4" s="113" t="s">
        <v>140</v>
      </c>
      <c r="C4" s="114"/>
      <c r="D4" s="114"/>
      <c r="E4" s="13"/>
      <c r="F4" s="16"/>
      <c r="G4" s="24"/>
    </row>
    <row r="5" spans="1:7" ht="24.75" customHeight="1" x14ac:dyDescent="0.2">
      <c r="A5" s="13"/>
      <c r="B5" s="147" t="s">
        <v>123</v>
      </c>
      <c r="C5" s="147"/>
      <c r="D5" s="147"/>
      <c r="E5" s="147"/>
      <c r="F5" s="16"/>
      <c r="G5" s="24"/>
    </row>
    <row r="6" spans="1:7" ht="0.75" customHeight="1" x14ac:dyDescent="0.2">
      <c r="A6" s="13"/>
      <c r="B6" s="147"/>
      <c r="C6" s="147"/>
      <c r="D6" s="147"/>
      <c r="E6" s="147"/>
      <c r="F6" s="16"/>
      <c r="G6" s="24"/>
    </row>
    <row r="7" spans="1:7" ht="66.75" customHeight="1" x14ac:dyDescent="0.2">
      <c r="A7" s="13"/>
      <c r="B7" s="147" t="s">
        <v>198</v>
      </c>
      <c r="C7" s="147"/>
      <c r="D7" s="147"/>
      <c r="E7" s="147"/>
      <c r="F7" s="16"/>
      <c r="G7" s="24"/>
    </row>
    <row r="8" spans="1:7" ht="12.95" customHeight="1" x14ac:dyDescent="0.2">
      <c r="A8" s="13"/>
      <c r="B8" s="25" t="s">
        <v>42</v>
      </c>
      <c r="C8" s="13"/>
      <c r="D8" s="13"/>
      <c r="E8" s="13"/>
      <c r="F8" s="26"/>
      <c r="G8" s="24"/>
    </row>
    <row r="9" spans="1:7" ht="52.5" customHeight="1" x14ac:dyDescent="0.2">
      <c r="A9" s="13"/>
      <c r="B9" s="144" t="s">
        <v>199</v>
      </c>
      <c r="C9" s="144"/>
      <c r="D9" s="144"/>
      <c r="E9" s="144"/>
      <c r="F9" s="26"/>
      <c r="G9" s="24"/>
    </row>
    <row r="10" spans="1:7" ht="116.25" customHeight="1" x14ac:dyDescent="0.2">
      <c r="A10" s="13"/>
      <c r="B10" s="145" t="s">
        <v>196</v>
      </c>
      <c r="C10" s="145"/>
      <c r="D10" s="145"/>
      <c r="E10" s="145"/>
      <c r="F10" s="26"/>
      <c r="G10" s="24"/>
    </row>
    <row r="11" spans="1:7" x14ac:dyDescent="0.2">
      <c r="A11" s="13"/>
      <c r="B11" s="147"/>
      <c r="C11" s="147"/>
      <c r="D11" s="147"/>
      <c r="E11" s="147"/>
      <c r="F11" s="26"/>
      <c r="G11" s="24"/>
    </row>
    <row r="12" spans="1:7" x14ac:dyDescent="0.2">
      <c r="A12" s="13"/>
      <c r="B12" s="142" t="s">
        <v>134</v>
      </c>
      <c r="C12" s="142"/>
      <c r="D12" s="142"/>
      <c r="E12" s="142"/>
      <c r="F12" s="26"/>
      <c r="G12" s="24"/>
    </row>
    <row r="13" spans="1:7" x14ac:dyDescent="0.2">
      <c r="A13" s="13"/>
      <c r="B13" s="146" t="s">
        <v>174</v>
      </c>
      <c r="C13" s="146"/>
      <c r="D13" s="146"/>
      <c r="E13" s="146"/>
      <c r="F13" s="26"/>
      <c r="G13" s="24"/>
    </row>
    <row r="14" spans="1:7" x14ac:dyDescent="0.2">
      <c r="A14" s="13"/>
      <c r="B14" s="46"/>
      <c r="C14" s="46"/>
      <c r="D14" s="115"/>
      <c r="E14" s="46"/>
      <c r="F14" s="26"/>
      <c r="G14" s="24"/>
    </row>
    <row r="15" spans="1:7" x14ac:dyDescent="0.2">
      <c r="A15" s="13"/>
      <c r="B15" s="142" t="s">
        <v>113</v>
      </c>
      <c r="C15" s="142"/>
      <c r="D15" s="142"/>
      <c r="E15" s="142"/>
      <c r="F15" s="26"/>
      <c r="G15" s="24"/>
    </row>
    <row r="16" spans="1:7" ht="26.25" customHeight="1" x14ac:dyDescent="0.2">
      <c r="A16" s="13"/>
      <c r="B16" s="146" t="s">
        <v>114</v>
      </c>
      <c r="C16" s="146"/>
      <c r="D16" s="146"/>
      <c r="E16" s="146"/>
      <c r="F16" s="26"/>
      <c r="G16" s="24"/>
    </row>
    <row r="17" spans="1:7" x14ac:dyDescent="0.2">
      <c r="A17" s="16"/>
      <c r="B17" s="146" t="s">
        <v>43</v>
      </c>
      <c r="C17" s="146"/>
      <c r="D17" s="146"/>
      <c r="E17" s="146"/>
      <c r="F17" s="26"/>
      <c r="G17" s="24"/>
    </row>
    <row r="18" spans="1:7" x14ac:dyDescent="0.2">
      <c r="A18" s="16"/>
      <c r="B18" s="46"/>
      <c r="C18" s="46"/>
      <c r="D18" s="115"/>
      <c r="E18" s="46"/>
      <c r="F18" s="26"/>
      <c r="G18" s="24"/>
    </row>
    <row r="19" spans="1:7" x14ac:dyDescent="0.2">
      <c r="A19" s="16"/>
      <c r="B19" s="142" t="s">
        <v>115</v>
      </c>
      <c r="C19" s="142"/>
      <c r="D19" s="142"/>
      <c r="E19" s="142"/>
      <c r="F19" s="26"/>
      <c r="G19" s="24"/>
    </row>
    <row r="20" spans="1:7" ht="24.75" customHeight="1" x14ac:dyDescent="0.25">
      <c r="A20" s="16"/>
      <c r="B20" s="146" t="s">
        <v>175</v>
      </c>
      <c r="C20" s="146"/>
      <c r="D20" s="146"/>
      <c r="E20" s="146"/>
      <c r="F20" s="1"/>
    </row>
    <row r="21" spans="1:7" ht="24.75" customHeight="1" x14ac:dyDescent="0.2">
      <c r="A21" s="16"/>
      <c r="B21" s="146" t="s">
        <v>116</v>
      </c>
      <c r="C21" s="146"/>
      <c r="D21" s="146"/>
      <c r="E21" s="146"/>
      <c r="F21" s="27"/>
      <c r="G21" s="24"/>
    </row>
    <row r="22" spans="1:7" ht="39" customHeight="1" x14ac:dyDescent="0.2">
      <c r="A22" s="16"/>
      <c r="B22" s="146" t="s">
        <v>176</v>
      </c>
      <c r="C22" s="146"/>
      <c r="D22" s="146"/>
      <c r="E22" s="146"/>
      <c r="F22" s="27"/>
      <c r="G22" s="24"/>
    </row>
    <row r="23" spans="1:7" x14ac:dyDescent="0.2">
      <c r="A23" s="16"/>
      <c r="B23" s="146" t="s">
        <v>153</v>
      </c>
      <c r="C23" s="146"/>
      <c r="D23" s="146"/>
      <c r="E23" s="146"/>
      <c r="F23" s="27"/>
      <c r="G23" s="24"/>
    </row>
    <row r="24" spans="1:7" x14ac:dyDescent="0.2">
      <c r="A24" s="16"/>
      <c r="B24" s="46"/>
      <c r="C24" s="46"/>
      <c r="D24" s="115"/>
      <c r="E24" s="46"/>
      <c r="F24" s="27"/>
      <c r="G24" s="24"/>
    </row>
    <row r="25" spans="1:7" x14ac:dyDescent="0.2">
      <c r="A25" s="16"/>
      <c r="B25" s="142" t="s">
        <v>191</v>
      </c>
      <c r="C25" s="142"/>
      <c r="D25" s="142"/>
      <c r="E25" s="142"/>
      <c r="F25" s="27"/>
      <c r="G25" s="24"/>
    </row>
    <row r="26" spans="1:7" ht="24" customHeight="1" x14ac:dyDescent="0.2">
      <c r="A26" s="16"/>
      <c r="B26" s="146" t="s">
        <v>117</v>
      </c>
      <c r="C26" s="146"/>
      <c r="D26" s="146"/>
      <c r="E26" s="146"/>
      <c r="F26" s="27"/>
      <c r="G26" s="24"/>
    </row>
    <row r="27" spans="1:7" ht="39.75" customHeight="1" x14ac:dyDescent="0.2">
      <c r="A27" s="16"/>
      <c r="B27" s="147" t="s">
        <v>177</v>
      </c>
      <c r="C27" s="147"/>
      <c r="D27" s="147"/>
      <c r="E27" s="147"/>
      <c r="F27" s="27"/>
      <c r="G27" s="24"/>
    </row>
    <row r="28" spans="1:7" x14ac:dyDescent="0.2">
      <c r="A28" s="16"/>
      <c r="B28" s="13"/>
      <c r="C28" s="13"/>
      <c r="D28" s="13"/>
      <c r="E28" s="28"/>
      <c r="F28" s="27"/>
      <c r="G28" s="24"/>
    </row>
    <row r="29" spans="1:7" hidden="1" x14ac:dyDescent="0.2">
      <c r="A29" s="16"/>
      <c r="B29" s="13"/>
      <c r="C29" s="13"/>
      <c r="D29" s="13"/>
      <c r="E29" s="13"/>
      <c r="F29" s="27"/>
      <c r="G29" s="24"/>
    </row>
    <row r="30" spans="1:7" hidden="1" x14ac:dyDescent="0.2">
      <c r="A30" s="16"/>
      <c r="B30" s="16"/>
      <c r="C30" s="16"/>
      <c r="D30" s="16"/>
      <c r="E30" s="16"/>
      <c r="F30" s="16"/>
      <c r="G30" s="24"/>
    </row>
    <row r="31" spans="1:7" ht="41.25" hidden="1" customHeight="1" x14ac:dyDescent="0.2">
      <c r="A31" s="17"/>
      <c r="B31" s="16"/>
      <c r="C31" s="16"/>
      <c r="D31" s="16"/>
      <c r="E31" s="16"/>
      <c r="F31" s="16"/>
      <c r="G31" s="24"/>
    </row>
    <row r="32" spans="1:7" hidden="1" x14ac:dyDescent="0.2">
      <c r="A32" s="17"/>
      <c r="G32" s="24"/>
    </row>
    <row r="33" spans="1:7" hidden="1" x14ac:dyDescent="0.2">
      <c r="A33" s="17"/>
      <c r="G33" s="24"/>
    </row>
    <row r="34" spans="1:7" hidden="1" x14ac:dyDescent="0.2">
      <c r="A34" s="17"/>
      <c r="G34" s="24"/>
    </row>
    <row r="35" spans="1:7" hidden="1" x14ac:dyDescent="0.2">
      <c r="A35" s="17"/>
      <c r="G35" s="24"/>
    </row>
    <row r="36" spans="1:7" hidden="1" x14ac:dyDescent="0.2">
      <c r="A36" s="17"/>
      <c r="G36" s="24"/>
    </row>
    <row r="37" spans="1:7" hidden="1" x14ac:dyDescent="0.2">
      <c r="A37" s="17"/>
      <c r="G37" s="24"/>
    </row>
    <row r="38" spans="1:7" hidden="1" x14ac:dyDescent="0.2">
      <c r="A38" s="17"/>
      <c r="G38" s="24"/>
    </row>
    <row r="39" spans="1:7" hidden="1" x14ac:dyDescent="0.2">
      <c r="A39" s="17"/>
      <c r="G39" s="24"/>
    </row>
    <row r="40" spans="1:7" hidden="1" x14ac:dyDescent="0.2">
      <c r="A40" s="17"/>
      <c r="G40" s="24"/>
    </row>
    <row r="41" spans="1:7" hidden="1" x14ac:dyDescent="0.2">
      <c r="A41" s="17"/>
      <c r="G41" s="24"/>
    </row>
    <row r="42" spans="1:7" hidden="1" x14ac:dyDescent="0.2">
      <c r="A42" s="17"/>
      <c r="G42" s="24"/>
    </row>
    <row r="43" spans="1:7" hidden="1" x14ac:dyDescent="0.2">
      <c r="A43" s="17"/>
      <c r="G43" s="24"/>
    </row>
    <row r="44" spans="1:7" hidden="1" x14ac:dyDescent="0.2">
      <c r="A44" s="17"/>
      <c r="G44" s="24"/>
    </row>
    <row r="45" spans="1:7" hidden="1" x14ac:dyDescent="0.2">
      <c r="A45" s="16"/>
      <c r="G45" s="24"/>
    </row>
    <row r="46" spans="1:7" hidden="1" x14ac:dyDescent="0.2">
      <c r="A46" s="29"/>
    </row>
    <row r="47" spans="1:7" hidden="1" x14ac:dyDescent="0.2">
      <c r="A47" s="29"/>
    </row>
    <row r="48" spans="1:7" hidden="1" x14ac:dyDescent="0.2"/>
    <row r="49" hidden="1" x14ac:dyDescent="0.2"/>
  </sheetData>
  <sheetProtection sheet="1" objects="1" scenarios="1"/>
  <mergeCells count="20">
    <mergeCell ref="B23:E23"/>
    <mergeCell ref="B25:E25"/>
    <mergeCell ref="B26:E26"/>
    <mergeCell ref="B27:E27"/>
    <mergeCell ref="B16:E16"/>
    <mergeCell ref="B17:E17"/>
    <mergeCell ref="B19:E19"/>
    <mergeCell ref="B20:E20"/>
    <mergeCell ref="B21:E21"/>
    <mergeCell ref="B22:E22"/>
    <mergeCell ref="B15:E15"/>
    <mergeCell ref="B1:E1"/>
    <mergeCell ref="B9:E9"/>
    <mergeCell ref="B10:E10"/>
    <mergeCell ref="B12:E12"/>
    <mergeCell ref="B13:E13"/>
    <mergeCell ref="B5:E5"/>
    <mergeCell ref="B7:E7"/>
    <mergeCell ref="B11:E11"/>
    <mergeCell ref="B6:E6"/>
  </mergeCells>
  <pageMargins left="0.70866141732283472" right="0.70866141732283472" top="0.74803149606299213" bottom="0.74803149606299213" header="0.31496062992125984" footer="0.31496062992125984"/>
  <pageSetup paperSize="9" scale="86" orientation="portrait" r:id="rId1"/>
  <headerFooter>
    <oddFooter>&amp;L&amp;8&amp;D&amp;C&amp;8Side 1     &amp;A&amp;R&amp;8&amp;F</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6" tint="-0.499984740745262"/>
    <pageSetUpPr fitToPage="1"/>
  </sheetPr>
  <dimension ref="A1:AL52"/>
  <sheetViews>
    <sheetView showGridLines="0" zoomScaleNormal="100" workbookViewId="0">
      <selection activeCell="B10" sqref="B10:B13"/>
    </sheetView>
  </sheetViews>
  <sheetFormatPr baseColWidth="10" defaultColWidth="0" defaultRowHeight="15" zeroHeight="1" x14ac:dyDescent="0.25"/>
  <cols>
    <col min="1" max="1" width="1.140625" style="1" customWidth="1"/>
    <col min="2" max="2" width="33" style="1" customWidth="1"/>
    <col min="3" max="3" width="39.5703125" style="8" customWidth="1"/>
    <col min="4" max="4" width="17.7109375" style="8" customWidth="1"/>
    <col min="5" max="5" width="1.140625" style="1" customWidth="1"/>
    <col min="6" max="38" width="0" style="34" hidden="1" customWidth="1"/>
    <col min="39" max="16384" width="9.140625" style="1" hidden="1"/>
  </cols>
  <sheetData>
    <row r="1" spans="2:37" ht="17.25" customHeight="1" x14ac:dyDescent="0.25">
      <c r="B1" s="23"/>
      <c r="C1" s="45" t="s">
        <v>182</v>
      </c>
      <c r="D1" s="42"/>
    </row>
    <row r="2" spans="2:37" s="38" customFormat="1" x14ac:dyDescent="0.25">
      <c r="C2" s="93"/>
      <c r="D2" s="93"/>
      <c r="F2" s="3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row>
    <row r="3" spans="2:37" s="38" customFormat="1" x14ac:dyDescent="0.25">
      <c r="B3" s="94"/>
      <c r="C3" s="134" t="s">
        <v>42</v>
      </c>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row>
    <row r="4" spans="2:37" s="38" customFormat="1" x14ac:dyDescent="0.25">
      <c r="F4" s="34"/>
      <c r="G4" s="34"/>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row>
    <row r="5" spans="2:37" s="38" customFormat="1" x14ac:dyDescent="0.25">
      <c r="B5" s="95" t="s">
        <v>0</v>
      </c>
      <c r="C5" s="2" t="s">
        <v>194</v>
      </c>
      <c r="D5" s="151" t="s">
        <v>143</v>
      </c>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row>
    <row r="6" spans="2:37" s="38" customFormat="1" x14ac:dyDescent="0.25">
      <c r="B6" s="95" t="s">
        <v>2</v>
      </c>
      <c r="C6" s="2" t="s">
        <v>1</v>
      </c>
      <c r="D6" s="151"/>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row>
    <row r="7" spans="2:37" s="38" customFormat="1" x14ac:dyDescent="0.25">
      <c r="B7" s="95" t="s">
        <v>97</v>
      </c>
      <c r="C7" s="2" t="s">
        <v>19</v>
      </c>
      <c r="D7" s="151"/>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34"/>
      <c r="AH7" s="34"/>
      <c r="AI7" s="34"/>
      <c r="AJ7" s="34"/>
      <c r="AK7" s="34"/>
    </row>
    <row r="8" spans="2:37" s="38" customFormat="1" x14ac:dyDescent="0.25">
      <c r="B8" s="95" t="s">
        <v>187</v>
      </c>
      <c r="C8" s="2" t="s">
        <v>188</v>
      </c>
      <c r="D8" s="93"/>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34"/>
      <c r="AH8" s="34"/>
      <c r="AI8" s="34"/>
      <c r="AJ8" s="34"/>
      <c r="AK8" s="34"/>
    </row>
    <row r="9" spans="2:37" s="38" customFormat="1" x14ac:dyDescent="0.25">
      <c r="C9" s="93"/>
      <c r="D9" s="93"/>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row>
    <row r="10" spans="2:37" ht="31.5" x14ac:dyDescent="0.25">
      <c r="B10" s="84" t="s">
        <v>126</v>
      </c>
      <c r="C10" s="43" t="s">
        <v>127</v>
      </c>
      <c r="D10" s="43" t="s">
        <v>155</v>
      </c>
    </row>
    <row r="11" spans="2:37" ht="24.95" customHeight="1" x14ac:dyDescent="0.25">
      <c r="B11" s="148" t="s">
        <v>186</v>
      </c>
      <c r="C11" s="85" t="s">
        <v>69</v>
      </c>
      <c r="D11" s="31" t="s">
        <v>69</v>
      </c>
    </row>
    <row r="12" spans="2:37" ht="24.95" customHeight="1" x14ac:dyDescent="0.25">
      <c r="B12" s="149"/>
      <c r="C12" s="85" t="s">
        <v>69</v>
      </c>
      <c r="D12" s="31" t="s">
        <v>69</v>
      </c>
    </row>
    <row r="13" spans="2:37" ht="24.95" customHeight="1" x14ac:dyDescent="0.25">
      <c r="B13" s="150"/>
      <c r="C13" s="85" t="s">
        <v>69</v>
      </c>
      <c r="D13" s="31" t="s">
        <v>69</v>
      </c>
    </row>
    <row r="14" spans="2:37" x14ac:dyDescent="0.25">
      <c r="C14" s="122" t="str">
        <f>IF(D14=1,"","Vekting skal totalt utgjøre 100%")</f>
        <v>Vekting skal totalt utgjøre 100%</v>
      </c>
      <c r="D14" s="123">
        <f>SUM(D11:D13)</f>
        <v>0</v>
      </c>
    </row>
    <row r="15" spans="2:37" x14ac:dyDescent="0.25">
      <c r="C15" s="124" t="s">
        <v>152</v>
      </c>
      <c r="D15" s="125">
        <f>1-D14</f>
        <v>1</v>
      </c>
    </row>
    <row r="16" spans="2:37" x14ac:dyDescent="0.25">
      <c r="D16" s="125"/>
    </row>
    <row r="17" spans="2:4" x14ac:dyDescent="0.25">
      <c r="B17" s="133" t="s">
        <v>192</v>
      </c>
      <c r="C17" s="141"/>
      <c r="D17" s="125"/>
    </row>
    <row r="18" spans="2:4" x14ac:dyDescent="0.25">
      <c r="C18" s="124"/>
      <c r="D18" s="125"/>
    </row>
    <row r="19" spans="2:4" x14ac:dyDescent="0.25">
      <c r="C19" s="124"/>
      <c r="D19" s="125"/>
    </row>
    <row r="20" spans="2:4" x14ac:dyDescent="0.25">
      <c r="C20" s="124"/>
      <c r="D20" s="125"/>
    </row>
    <row r="21" spans="2:4" x14ac:dyDescent="0.25">
      <c r="B21" s="53"/>
    </row>
    <row r="22" spans="2:4" hidden="1" x14ac:dyDescent="0.25"/>
    <row r="23" spans="2:4" hidden="1" x14ac:dyDescent="0.25">
      <c r="D23" s="32"/>
    </row>
    <row r="24" spans="2:4" hidden="1" x14ac:dyDescent="0.25">
      <c r="D24" s="32"/>
    </row>
    <row r="25" spans="2:4" hidden="1" x14ac:dyDescent="0.25">
      <c r="D25" s="32"/>
    </row>
    <row r="26" spans="2:4" hidden="1" x14ac:dyDescent="0.25">
      <c r="D26" s="32"/>
    </row>
    <row r="27" spans="2:4" hidden="1" x14ac:dyDescent="0.25"/>
    <row r="28" spans="2:4" hidden="1" x14ac:dyDescent="0.25"/>
    <row r="29" spans="2:4" hidden="1" x14ac:dyDescent="0.25"/>
    <row r="30" spans="2:4" hidden="1" x14ac:dyDescent="0.25"/>
    <row r="31" spans="2:4" hidden="1" x14ac:dyDescent="0.25"/>
    <row r="32" spans="2:4" hidden="1" x14ac:dyDescent="0.25"/>
    <row r="33" spans="1:5" hidden="1" x14ac:dyDescent="0.25"/>
    <row r="34" spans="1:5" hidden="1" x14ac:dyDescent="0.25"/>
    <row r="35" spans="1:5" hidden="1" x14ac:dyDescent="0.25"/>
    <row r="36" spans="1:5" hidden="1" x14ac:dyDescent="0.25"/>
    <row r="37" spans="1:5" hidden="1" x14ac:dyDescent="0.25"/>
    <row r="38" spans="1:5" hidden="1" x14ac:dyDescent="0.25"/>
    <row r="39" spans="1:5" hidden="1" x14ac:dyDescent="0.25"/>
    <row r="40" spans="1:5" hidden="1" x14ac:dyDescent="0.25"/>
    <row r="41" spans="1:5" hidden="1" x14ac:dyDescent="0.25"/>
    <row r="42" spans="1:5" hidden="1" x14ac:dyDescent="0.25">
      <c r="A42" s="34"/>
      <c r="B42" s="34"/>
      <c r="C42" s="86"/>
      <c r="D42" s="86"/>
      <c r="E42" s="34"/>
    </row>
    <row r="43" spans="1:5" hidden="1" x14ac:dyDescent="0.25">
      <c r="A43" s="34"/>
      <c r="B43" s="34"/>
      <c r="C43" s="86"/>
      <c r="D43" s="86"/>
      <c r="E43" s="34"/>
    </row>
    <row r="44" spans="1:5" hidden="1" x14ac:dyDescent="0.25">
      <c r="A44" s="34"/>
      <c r="B44" s="34"/>
      <c r="C44" s="86"/>
      <c r="D44" s="86"/>
      <c r="E44" s="34"/>
    </row>
    <row r="45" spans="1:5" hidden="1" x14ac:dyDescent="0.25">
      <c r="A45" s="34"/>
      <c r="B45" s="34"/>
      <c r="C45" s="86"/>
      <c r="D45" s="86"/>
      <c r="E45" s="34"/>
    </row>
    <row r="46" spans="1:5" hidden="1" x14ac:dyDescent="0.25">
      <c r="A46" s="34"/>
      <c r="B46" s="34"/>
      <c r="C46" s="86"/>
      <c r="D46" s="86"/>
      <c r="E46" s="34"/>
    </row>
    <row r="47" spans="1:5" hidden="1" x14ac:dyDescent="0.25">
      <c r="A47" s="34"/>
      <c r="B47" s="34"/>
      <c r="C47" s="86"/>
      <c r="D47" s="86"/>
      <c r="E47" s="34"/>
    </row>
    <row r="48" spans="1:5" hidden="1" x14ac:dyDescent="0.25">
      <c r="A48" s="34"/>
      <c r="B48" s="34"/>
      <c r="C48" s="86"/>
      <c r="D48" s="86"/>
      <c r="E48" s="34"/>
    </row>
    <row r="49" spans="1:5" hidden="1" x14ac:dyDescent="0.25">
      <c r="A49" s="34"/>
      <c r="B49" s="34"/>
      <c r="C49" s="86"/>
      <c r="D49" s="86"/>
      <c r="E49" s="34"/>
    </row>
    <row r="50" spans="1:5" hidden="1" x14ac:dyDescent="0.25">
      <c r="A50" s="34"/>
      <c r="B50" s="34"/>
      <c r="C50" s="86"/>
      <c r="D50" s="86"/>
      <c r="E50" s="34"/>
    </row>
    <row r="51" spans="1:5" hidden="1" x14ac:dyDescent="0.25">
      <c r="A51" s="34"/>
      <c r="B51" s="34"/>
      <c r="C51" s="86"/>
      <c r="D51" s="86"/>
      <c r="E51" s="34"/>
    </row>
    <row r="52" spans="1:5" hidden="1" x14ac:dyDescent="0.25">
      <c r="A52" s="34"/>
      <c r="B52" s="34"/>
      <c r="C52" s="86"/>
      <c r="D52" s="86"/>
      <c r="E52" s="34"/>
    </row>
  </sheetData>
  <sheetProtection selectLockedCells="1"/>
  <mergeCells count="2">
    <mergeCell ref="B11:B13"/>
    <mergeCell ref="D5:D7"/>
  </mergeCells>
  <conditionalFormatting sqref="D14">
    <cfRule type="cellIs" dxfId="50" priority="13" operator="lessThan">
      <formula>0.99</formula>
    </cfRule>
    <cfRule type="cellIs" dxfId="49" priority="16" operator="greaterThan">
      <formula>1.01</formula>
    </cfRule>
  </conditionalFormatting>
  <conditionalFormatting sqref="C15 C17:C20 B17">
    <cfRule type="expression" dxfId="48" priority="11">
      <formula>$D$15=0</formula>
    </cfRule>
  </conditionalFormatting>
  <conditionalFormatting sqref="D5:D7">
    <cfRule type="expression" dxfId="47" priority="10">
      <formula>IF($D$14&gt;0.99,AND($D$14&lt;1.01))</formula>
    </cfRule>
  </conditionalFormatting>
  <conditionalFormatting sqref="C14">
    <cfRule type="cellIs" dxfId="46" priority="9" operator="equal">
      <formula>"Vekting skal totalt utgjøre 100%"</formula>
    </cfRule>
  </conditionalFormatting>
  <conditionalFormatting sqref="C11:D13">
    <cfRule type="cellIs" dxfId="45" priority="7" operator="notEqual">
      <formula>"[Velg verdi]"</formula>
    </cfRule>
  </conditionalFormatting>
  <conditionalFormatting sqref="B17">
    <cfRule type="expression" dxfId="44" priority="6">
      <formula>$C$11="Annet"</formula>
    </cfRule>
    <cfRule type="expression" dxfId="43" priority="5">
      <formula>$C$12="Annet"</formula>
    </cfRule>
    <cfRule type="expression" dxfId="42" priority="4">
      <formula>$C$13="Annet"</formula>
    </cfRule>
  </conditionalFormatting>
  <conditionalFormatting sqref="C17">
    <cfRule type="expression" dxfId="41" priority="3">
      <formula>$C$11="Annet"</formula>
    </cfRule>
    <cfRule type="expression" dxfId="40" priority="2">
      <formula>$C$12="Annet"</formula>
    </cfRule>
    <cfRule type="expression" dxfId="39" priority="1">
      <formula>$C$13="Annet"</formula>
    </cfRule>
  </conditionalFormatting>
  <dataValidations count="2">
    <dataValidation type="list" allowBlank="1" showInputMessage="1" showErrorMessage="1" sqref="D11:D13">
      <formula1>Vekting</formula1>
    </dataValidation>
    <dataValidation type="list" allowBlank="1" showInputMessage="1" showErrorMessage="1" sqref="C11:C13">
      <formula1>Delmål</formula1>
    </dataValidation>
  </dataValidations>
  <hyperlinks>
    <hyperlink ref="C3" location="Introduksjon!B12" display="Veiledning"/>
  </hyperlinks>
  <pageMargins left="0.70866141732283472" right="0.70866141732283472" top="0.74803149606299213" bottom="0.74803149606299213" header="0.31496062992125984" footer="0.31496062992125984"/>
  <pageSetup paperSize="9" scale="94" orientation="portrait" r:id="rId1"/>
  <headerFooter>
    <oddFooter>&amp;L&amp;D&amp;CSide 2   &amp;A&amp;R&amp;F</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theme="6" tint="-0.249977111117893"/>
    <pageSetUpPr fitToPage="1"/>
  </sheetPr>
  <dimension ref="A1:R40"/>
  <sheetViews>
    <sheetView showGridLines="0" showRowColHeaders="0" zoomScaleNormal="100" workbookViewId="0">
      <pane ySplit="8" topLeftCell="A9" activePane="bottomLeft" state="frozen"/>
      <selection pane="bottomLeft" activeCell="G9" sqref="G9"/>
    </sheetView>
  </sheetViews>
  <sheetFormatPr baseColWidth="10" defaultColWidth="0" defaultRowHeight="15" zeroHeight="1" x14ac:dyDescent="0.25"/>
  <cols>
    <col min="1" max="1" width="1.140625" customWidth="1"/>
    <col min="2" max="2" width="16.85546875" customWidth="1"/>
    <col min="3" max="3" width="16.42578125" customWidth="1"/>
    <col min="4" max="4" width="9.7109375" style="1" hidden="1" customWidth="1"/>
    <col min="5" max="5" width="24.42578125" style="8" customWidth="1"/>
    <col min="6" max="6" width="41.42578125" style="8" customWidth="1"/>
    <col min="7" max="7" width="11.5703125" customWidth="1"/>
    <col min="8" max="8" width="11" style="19" customWidth="1"/>
    <col min="9" max="9" width="1.85546875" style="70" hidden="1" customWidth="1"/>
    <col min="10" max="10" width="14.7109375" style="19" hidden="1" customWidth="1"/>
    <col min="11" max="11" width="6" style="19" hidden="1" customWidth="1"/>
    <col min="12" max="12" width="1.140625" customWidth="1"/>
    <col min="13" max="14" width="9.140625" hidden="1" customWidth="1"/>
    <col min="15" max="18" width="0" hidden="1" customWidth="1"/>
    <col min="19" max="16384" width="9.140625" hidden="1"/>
  </cols>
  <sheetData>
    <row r="1" spans="2:16" ht="15.75" x14ac:dyDescent="0.25">
      <c r="B1" s="154" t="s">
        <v>183</v>
      </c>
      <c r="C1" s="154"/>
      <c r="D1" s="154"/>
      <c r="E1" s="154"/>
      <c r="F1" s="154"/>
      <c r="G1" s="23"/>
      <c r="H1" s="30"/>
      <c r="I1" s="30"/>
      <c r="J1" s="30"/>
      <c r="K1" s="30"/>
    </row>
    <row r="2" spans="2:16" s="1" customFormat="1" x14ac:dyDescent="0.25">
      <c r="H2" s="19"/>
      <c r="I2" s="70"/>
      <c r="J2" s="19"/>
      <c r="K2" s="19"/>
    </row>
    <row r="3" spans="2:16" x14ac:dyDescent="0.25">
      <c r="E3" s="135" t="s">
        <v>42</v>
      </c>
      <c r="F3" s="22"/>
      <c r="G3" s="159" t="s">
        <v>156</v>
      </c>
      <c r="H3" s="160"/>
      <c r="I3" s="38"/>
      <c r="J3" s="1"/>
      <c r="K3" s="1"/>
    </row>
    <row r="4" spans="2:16" x14ac:dyDescent="0.25">
      <c r="B4" s="1"/>
      <c r="E4" s="1"/>
      <c r="F4" s="112" t="s">
        <v>180</v>
      </c>
      <c r="G4" s="160"/>
      <c r="H4" s="160"/>
      <c r="I4" s="38"/>
      <c r="J4" s="1"/>
      <c r="K4" s="1"/>
    </row>
    <row r="5" spans="2:16" s="1" customFormat="1" ht="13.5" customHeight="1" x14ac:dyDescent="0.25">
      <c r="F5" s="110">
        <f>Totalt_antall_vurdert</f>
        <v>19</v>
      </c>
      <c r="G5" s="160"/>
      <c r="H5" s="160"/>
      <c r="I5" s="70"/>
      <c r="J5" s="75" t="s">
        <v>106</v>
      </c>
      <c r="K5" s="19"/>
    </row>
    <row r="6" spans="2:16" s="1" customFormat="1" ht="15" customHeight="1" x14ac:dyDescent="0.25">
      <c r="F6" s="44"/>
      <c r="G6" s="75"/>
      <c r="H6" s="19"/>
      <c r="I6" s="70"/>
      <c r="J6" s="2" t="s">
        <v>19</v>
      </c>
      <c r="K6" s="19"/>
    </row>
    <row r="7" spans="2:16" s="1" customFormat="1" ht="24" customHeight="1" x14ac:dyDescent="0.25">
      <c r="E7" s="8"/>
      <c r="F7" s="152" t="s">
        <v>128</v>
      </c>
      <c r="G7" s="152"/>
      <c r="H7" s="152"/>
      <c r="I7" s="71"/>
      <c r="J7" s="153" t="s">
        <v>104</v>
      </c>
      <c r="K7" s="153"/>
    </row>
    <row r="8" spans="2:16" ht="51" customHeight="1" x14ac:dyDescent="0.25">
      <c r="B8" s="5" t="s">
        <v>3</v>
      </c>
      <c r="C8" s="3" t="s">
        <v>53</v>
      </c>
      <c r="D8" s="55" t="s">
        <v>57</v>
      </c>
      <c r="E8" s="3" t="s">
        <v>20</v>
      </c>
      <c r="F8" s="3" t="s">
        <v>129</v>
      </c>
      <c r="G8" s="5" t="s">
        <v>102</v>
      </c>
      <c r="H8" s="43" t="s">
        <v>136</v>
      </c>
      <c r="I8" s="76" t="s">
        <v>107</v>
      </c>
      <c r="J8" s="73" t="s">
        <v>105</v>
      </c>
      <c r="K8" s="74" t="s">
        <v>48</v>
      </c>
    </row>
    <row r="9" spans="2:16" ht="25.5" x14ac:dyDescent="0.25">
      <c r="B9" s="155" t="s">
        <v>59</v>
      </c>
      <c r="C9" s="158" t="s">
        <v>4</v>
      </c>
      <c r="D9" s="56" t="s">
        <v>71</v>
      </c>
      <c r="E9" s="62" t="s">
        <v>5</v>
      </c>
      <c r="F9" s="63" t="s">
        <v>23</v>
      </c>
      <c r="G9" s="4" t="s">
        <v>69</v>
      </c>
      <c r="H9" s="117" t="str">
        <f>VLOOKUP($G9,Parametere!$B$6:$C$11,2,FALSE)</f>
        <v>-</v>
      </c>
      <c r="I9" s="72"/>
      <c r="J9" s="4" t="s">
        <v>69</v>
      </c>
      <c r="K9" s="69" t="str">
        <f>VLOOKUP($J9,Parametere!$B$6:$C$11,2,FALSE)</f>
        <v>-</v>
      </c>
    </row>
    <row r="10" spans="2:16" ht="25.5" x14ac:dyDescent="0.25">
      <c r="B10" s="156"/>
      <c r="C10" s="158"/>
      <c r="D10" s="56" t="s">
        <v>72</v>
      </c>
      <c r="E10" s="64" t="s">
        <v>6</v>
      </c>
      <c r="F10" s="63" t="s">
        <v>172</v>
      </c>
      <c r="G10" s="4" t="s">
        <v>69</v>
      </c>
      <c r="H10" s="117" t="str">
        <f>VLOOKUP(G10,Parametere!$B$6:$C$11,2,FALSE)</f>
        <v>-</v>
      </c>
      <c r="I10" s="72"/>
      <c r="J10" s="4" t="s">
        <v>69</v>
      </c>
      <c r="K10" s="69" t="str">
        <f>VLOOKUP($J10,Parametere!$B$6:$C$11,2,FALSE)</f>
        <v>-</v>
      </c>
    </row>
    <row r="11" spans="2:16" ht="25.5" x14ac:dyDescent="0.25">
      <c r="B11" s="156"/>
      <c r="C11" s="158"/>
      <c r="D11" s="56" t="s">
        <v>73</v>
      </c>
      <c r="E11" s="64" t="s">
        <v>7</v>
      </c>
      <c r="F11" s="63" t="s">
        <v>36</v>
      </c>
      <c r="G11" s="4" t="s">
        <v>69</v>
      </c>
      <c r="H11" s="117" t="str">
        <f>VLOOKUP(G11,Parametere!$B$6:$C$11,2,FALSE)</f>
        <v>-</v>
      </c>
      <c r="I11" s="72"/>
      <c r="J11" s="4" t="s">
        <v>69</v>
      </c>
      <c r="K11" s="69" t="str">
        <f>VLOOKUP($J11,Parametere!$B$6:$C$11,2,FALSE)</f>
        <v>-</v>
      </c>
    </row>
    <row r="12" spans="2:16" ht="15" customHeight="1" x14ac:dyDescent="0.25">
      <c r="B12" s="156"/>
      <c r="C12" s="158"/>
      <c r="D12" s="57" t="s">
        <v>74</v>
      </c>
      <c r="E12" s="61" t="s">
        <v>62</v>
      </c>
      <c r="F12" s="47" t="str">
        <f>CONCATENATE("[Legg inn egen strategi her: ",C9,"]")</f>
        <v>[Legg inn egen strategi her: Konsolidere volumer
]</v>
      </c>
      <c r="G12" s="4" t="s">
        <v>69</v>
      </c>
      <c r="H12" s="117" t="str">
        <f>VLOOKUP(G12,Parametere!$B$6:$C$11,2,FALSE)</f>
        <v>-</v>
      </c>
      <c r="I12" s="72"/>
      <c r="J12" s="4" t="s">
        <v>69</v>
      </c>
      <c r="K12" s="69" t="str">
        <f>VLOOKUP($J12,Parametere!$B$6:$C$11,2,FALSE)</f>
        <v>-</v>
      </c>
    </row>
    <row r="13" spans="2:16" ht="25.5" x14ac:dyDescent="0.25">
      <c r="B13" s="156"/>
      <c r="C13" s="163" t="s">
        <v>8</v>
      </c>
      <c r="D13" s="58" t="s">
        <v>75</v>
      </c>
      <c r="E13" s="20" t="s">
        <v>26</v>
      </c>
      <c r="F13" s="11" t="s">
        <v>163</v>
      </c>
      <c r="G13" s="4" t="s">
        <v>69</v>
      </c>
      <c r="H13" s="117" t="str">
        <f>VLOOKUP(G13,Parametere!$B$6:$C$11,2,FALSE)</f>
        <v>-</v>
      </c>
      <c r="I13" s="72"/>
      <c r="J13" s="4" t="s">
        <v>69</v>
      </c>
      <c r="K13" s="69" t="str">
        <f>VLOOKUP($J13,Parametere!$B$6:$C$11,2,FALSE)</f>
        <v>-</v>
      </c>
    </row>
    <row r="14" spans="2:16" s="1" customFormat="1" ht="25.5" x14ac:dyDescent="0.25">
      <c r="B14" s="156"/>
      <c r="C14" s="163"/>
      <c r="D14" s="58" t="s">
        <v>76</v>
      </c>
      <c r="E14" s="20" t="s">
        <v>27</v>
      </c>
      <c r="F14" s="11" t="s">
        <v>164</v>
      </c>
      <c r="G14" s="4" t="s">
        <v>69</v>
      </c>
      <c r="H14" s="117" t="str">
        <f>VLOOKUP(G14,Parametere!$B$6:$C$11,2,FALSE)</f>
        <v>-</v>
      </c>
      <c r="I14" s="72"/>
      <c r="J14" s="4" t="s">
        <v>69</v>
      </c>
      <c r="K14" s="69" t="str">
        <f>VLOOKUP($J14,Parametere!$B$6:$C$11,2,FALSE)</f>
        <v>-</v>
      </c>
    </row>
    <row r="15" spans="2:16" ht="25.5" x14ac:dyDescent="0.25">
      <c r="B15" s="156"/>
      <c r="C15" s="163"/>
      <c r="D15" s="58" t="s">
        <v>77</v>
      </c>
      <c r="E15" s="21" t="s">
        <v>39</v>
      </c>
      <c r="F15" s="11" t="s">
        <v>165</v>
      </c>
      <c r="G15" s="4" t="s">
        <v>69</v>
      </c>
      <c r="H15" s="117" t="str">
        <f>VLOOKUP(G15,Parametere!$B$6:$C$11,2,FALSE)</f>
        <v>-</v>
      </c>
      <c r="I15" s="72"/>
      <c r="J15" s="4" t="s">
        <v>69</v>
      </c>
      <c r="K15" s="69" t="str">
        <f>VLOOKUP($J15,Parametere!$B$6:$C$11,2,FALSE)</f>
        <v>-</v>
      </c>
      <c r="P15" s="60"/>
    </row>
    <row r="16" spans="2:16" ht="15.75" x14ac:dyDescent="0.25">
      <c r="B16" s="156"/>
      <c r="C16" s="163"/>
      <c r="D16" s="57" t="s">
        <v>78</v>
      </c>
      <c r="E16" s="61" t="s">
        <v>62</v>
      </c>
      <c r="F16" s="47" t="str">
        <f>CONCATENATE("[Legg inn egen strategi her: ",C13,"]")</f>
        <v>[Legg inn egen strategi her: Prisevaluering]</v>
      </c>
      <c r="G16" s="4" t="s">
        <v>69</v>
      </c>
      <c r="H16" s="117" t="str">
        <f>VLOOKUP(G16,Parametere!$B$6:$C$11,2,FALSE)</f>
        <v>-</v>
      </c>
      <c r="I16" s="72"/>
      <c r="J16" s="4" t="s">
        <v>69</v>
      </c>
      <c r="K16" s="69" t="str">
        <f>VLOOKUP($J16,Parametere!$B$6:$C$11,2,FALSE)</f>
        <v>-</v>
      </c>
    </row>
    <row r="17" spans="2:11" ht="25.5" x14ac:dyDescent="0.25">
      <c r="B17" s="156"/>
      <c r="C17" s="158" t="s">
        <v>52</v>
      </c>
      <c r="D17" s="56" t="s">
        <v>79</v>
      </c>
      <c r="E17" s="62" t="s">
        <v>9</v>
      </c>
      <c r="F17" s="63" t="s">
        <v>166</v>
      </c>
      <c r="G17" s="4" t="s">
        <v>69</v>
      </c>
      <c r="H17" s="117" t="str">
        <f>VLOOKUP(G17,Parametere!$B$6:$C$11,2,FALSE)</f>
        <v>-</v>
      </c>
      <c r="I17" s="72"/>
      <c r="J17" s="4" t="s">
        <v>69</v>
      </c>
      <c r="K17" s="69" t="str">
        <f>VLOOKUP($J17,Parametere!$B$6:$C$11,2,FALSE)</f>
        <v>-</v>
      </c>
    </row>
    <row r="18" spans="2:11" ht="38.25" x14ac:dyDescent="0.25">
      <c r="B18" s="156"/>
      <c r="C18" s="158"/>
      <c r="D18" s="56" t="s">
        <v>80</v>
      </c>
      <c r="E18" s="64" t="s">
        <v>103</v>
      </c>
      <c r="F18" s="63" t="s">
        <v>179</v>
      </c>
      <c r="G18" s="4" t="s">
        <v>69</v>
      </c>
      <c r="H18" s="117" t="str">
        <f>VLOOKUP(G18,Parametere!$B$6:$C$11,2,FALSE)</f>
        <v>-</v>
      </c>
      <c r="I18" s="72"/>
      <c r="J18" s="4" t="s">
        <v>69</v>
      </c>
      <c r="K18" s="69" t="str">
        <f>VLOOKUP($J18,Parametere!$B$6:$C$11,2,FALSE)</f>
        <v>-</v>
      </c>
    </row>
    <row r="19" spans="2:11" ht="15.75" x14ac:dyDescent="0.25">
      <c r="B19" s="157"/>
      <c r="C19" s="158"/>
      <c r="D19" s="57" t="s">
        <v>81</v>
      </c>
      <c r="E19" s="61" t="s">
        <v>62</v>
      </c>
      <c r="F19" s="47" t="str">
        <f>CONCATENATE("[Legg inn egen strategi her: ",C17,"]")</f>
        <v>[Legg inn egen strategi her: Utvide leverandørbasen
]</v>
      </c>
      <c r="G19" s="4" t="s">
        <v>69</v>
      </c>
      <c r="H19" s="117" t="str">
        <f>VLOOKUP(G19,Parametere!$B$6:$C$11,2,FALSE)</f>
        <v>-</v>
      </c>
      <c r="I19" s="72"/>
      <c r="J19" s="4" t="s">
        <v>69</v>
      </c>
      <c r="K19" s="69" t="str">
        <f>VLOOKUP($J19,Parametere!$B$6:$C$11,2,FALSE)</f>
        <v>-</v>
      </c>
    </row>
    <row r="20" spans="2:11" s="1" customFormat="1" ht="25.5" x14ac:dyDescent="0.25">
      <c r="B20" s="155" t="s">
        <v>125</v>
      </c>
      <c r="C20" s="163" t="s">
        <v>14</v>
      </c>
      <c r="D20" s="58" t="s">
        <v>82</v>
      </c>
      <c r="E20" s="11" t="s">
        <v>124</v>
      </c>
      <c r="F20" s="11" t="s">
        <v>167</v>
      </c>
      <c r="G20" s="4" t="s">
        <v>69</v>
      </c>
      <c r="H20" s="117" t="str">
        <f>VLOOKUP(G20,Parametere!$B$6:$C$11,2,FALSE)</f>
        <v>-</v>
      </c>
      <c r="I20" s="72"/>
      <c r="J20" s="4" t="s">
        <v>69</v>
      </c>
      <c r="K20" s="69" t="str">
        <f>VLOOKUP($J20,Parametere!$B$6:$C$11,2,FALSE)</f>
        <v>-</v>
      </c>
    </row>
    <row r="21" spans="2:11" s="1" customFormat="1" ht="18.75" customHeight="1" x14ac:dyDescent="0.25">
      <c r="B21" s="156"/>
      <c r="C21" s="163"/>
      <c r="D21" s="57" t="s">
        <v>83</v>
      </c>
      <c r="E21" s="61" t="s">
        <v>62</v>
      </c>
      <c r="F21" s="47" t="str">
        <f>CONCATENATE("[Legg inn egen strategi her: ",C20,"]")</f>
        <v>[Legg inn egen strategi her: Redusere forbruk
]</v>
      </c>
      <c r="G21" s="4" t="s">
        <v>69</v>
      </c>
      <c r="H21" s="117" t="str">
        <f>VLOOKUP(G21,Parametere!$B$6:$C$11,2,FALSE)</f>
        <v>-</v>
      </c>
      <c r="I21" s="72"/>
      <c r="J21" s="4" t="s">
        <v>69</v>
      </c>
      <c r="K21" s="69" t="str">
        <f>VLOOKUP($J21,Parametere!$B$6:$C$11,2,FALSE)</f>
        <v>-</v>
      </c>
    </row>
    <row r="22" spans="2:11" ht="31.5" customHeight="1" x14ac:dyDescent="0.25">
      <c r="B22" s="156"/>
      <c r="C22" s="161" t="s">
        <v>15</v>
      </c>
      <c r="D22" s="56" t="s">
        <v>84</v>
      </c>
      <c r="E22" s="62" t="s">
        <v>16</v>
      </c>
      <c r="F22" s="63" t="s">
        <v>98</v>
      </c>
      <c r="G22" s="4" t="s">
        <v>69</v>
      </c>
      <c r="H22" s="117" t="str">
        <f>VLOOKUP(G22,Parametere!$B$6:$C$11,2,FALSE)</f>
        <v>-</v>
      </c>
      <c r="I22" s="72"/>
      <c r="J22" s="4" t="s">
        <v>69</v>
      </c>
      <c r="K22" s="69" t="str">
        <f>VLOOKUP($J22,Parametere!$B$6:$C$11,2,FALSE)</f>
        <v>-</v>
      </c>
    </row>
    <row r="23" spans="2:11" ht="25.5" x14ac:dyDescent="0.25">
      <c r="B23" s="156"/>
      <c r="C23" s="162"/>
      <c r="D23" s="56" t="s">
        <v>85</v>
      </c>
      <c r="E23" s="64" t="s">
        <v>17</v>
      </c>
      <c r="F23" s="63" t="s">
        <v>168</v>
      </c>
      <c r="G23" s="4" t="s">
        <v>69</v>
      </c>
      <c r="H23" s="117" t="str">
        <f>VLOOKUP(G23,Parametere!$B$6:$C$11,2,FALSE)</f>
        <v>-</v>
      </c>
      <c r="I23" s="72"/>
      <c r="J23" s="4" t="s">
        <v>69</v>
      </c>
      <c r="K23" s="69" t="str">
        <f>VLOOKUP($J23,Parametere!$B$6:$C$11,2,FALSE)</f>
        <v>-</v>
      </c>
    </row>
    <row r="24" spans="2:11" s="1" customFormat="1" ht="25.5" x14ac:dyDescent="0.25">
      <c r="B24" s="156"/>
      <c r="C24" s="162"/>
      <c r="D24" s="56" t="s">
        <v>86</v>
      </c>
      <c r="E24" s="64" t="s">
        <v>28</v>
      </c>
      <c r="F24" s="63" t="s">
        <v>169</v>
      </c>
      <c r="G24" s="4" t="s">
        <v>69</v>
      </c>
      <c r="H24" s="117" t="str">
        <f>VLOOKUP(G24,Parametere!$B$6:$C$11,2,FALSE)</f>
        <v>-</v>
      </c>
      <c r="I24" s="72"/>
      <c r="J24" s="4" t="s">
        <v>69</v>
      </c>
      <c r="K24" s="69" t="str">
        <f>VLOOKUP($J24,Parametere!$B$6:$C$11,2,FALSE)</f>
        <v>-</v>
      </c>
    </row>
    <row r="25" spans="2:11" ht="25.5" x14ac:dyDescent="0.25">
      <c r="B25" s="156"/>
      <c r="C25" s="162"/>
      <c r="D25" s="56" t="s">
        <v>87</v>
      </c>
      <c r="E25" s="64" t="s">
        <v>18</v>
      </c>
      <c r="F25" s="63" t="s">
        <v>37</v>
      </c>
      <c r="G25" s="4" t="s">
        <v>69</v>
      </c>
      <c r="H25" s="117" t="str">
        <f>VLOOKUP(G25,Parametere!$B$6:$C$11,2,FALSE)</f>
        <v>-</v>
      </c>
      <c r="I25" s="72"/>
      <c r="J25" s="4" t="s">
        <v>69</v>
      </c>
      <c r="K25" s="69" t="str">
        <f>VLOOKUP($J25,Parametere!$B$6:$C$11,2,FALSE)</f>
        <v>-</v>
      </c>
    </row>
    <row r="26" spans="2:11" ht="15" customHeight="1" x14ac:dyDescent="0.25">
      <c r="B26" s="156"/>
      <c r="C26" s="162"/>
      <c r="D26" s="57" t="s">
        <v>88</v>
      </c>
      <c r="E26" s="61" t="s">
        <v>62</v>
      </c>
      <c r="F26" s="47" t="str">
        <f>CONCATENATE("[Legg inn egen strategi her: ",C22,"]")</f>
        <v>[Legg inn egen strategi her: Endre spesifikasjoner
]</v>
      </c>
      <c r="G26" s="4" t="s">
        <v>69</v>
      </c>
      <c r="H26" s="117" t="str">
        <f>VLOOKUP(G26,Parametere!$B$6:$C$11,2,FALSE)</f>
        <v>-</v>
      </c>
      <c r="I26" s="72"/>
      <c r="J26" s="4" t="s">
        <v>69</v>
      </c>
      <c r="K26" s="69" t="str">
        <f>VLOOKUP($J26,Parametere!$B$6:$C$11,2,FALSE)</f>
        <v>-</v>
      </c>
    </row>
    <row r="27" spans="2:11" ht="25.5" x14ac:dyDescent="0.25">
      <c r="B27" s="156"/>
      <c r="C27" s="163" t="s">
        <v>11</v>
      </c>
      <c r="D27" s="58" t="s">
        <v>89</v>
      </c>
      <c r="E27" s="11" t="s">
        <v>170</v>
      </c>
      <c r="F27" s="11" t="s">
        <v>99</v>
      </c>
      <c r="G27" s="4" t="s">
        <v>69</v>
      </c>
      <c r="H27" s="117" t="str">
        <f>VLOOKUP(G27,Parametere!$B$6:$C$11,2,FALSE)</f>
        <v>-</v>
      </c>
      <c r="I27" s="72"/>
      <c r="J27" s="4" t="s">
        <v>69</v>
      </c>
      <c r="K27" s="69" t="str">
        <f>VLOOKUP($J27,Parametere!$B$6:$C$11,2,FALSE)</f>
        <v>-</v>
      </c>
    </row>
    <row r="28" spans="2:11" ht="25.5" x14ac:dyDescent="0.25">
      <c r="B28" s="156"/>
      <c r="C28" s="163"/>
      <c r="D28" s="58" t="s">
        <v>90</v>
      </c>
      <c r="E28" s="11" t="s">
        <v>12</v>
      </c>
      <c r="F28" s="11" t="s">
        <v>40</v>
      </c>
      <c r="G28" s="4" t="s">
        <v>69</v>
      </c>
      <c r="H28" s="117" t="str">
        <f>VLOOKUP(G28,Parametere!$B$6:$C$11,2,FALSE)</f>
        <v>-</v>
      </c>
      <c r="I28" s="72"/>
      <c r="J28" s="4" t="s">
        <v>69</v>
      </c>
      <c r="K28" s="69" t="str">
        <f>VLOOKUP($J28,Parametere!$B$6:$C$11,2,FALSE)</f>
        <v>-</v>
      </c>
    </row>
    <row r="29" spans="2:11" ht="38.25" x14ac:dyDescent="0.25">
      <c r="B29" s="156"/>
      <c r="C29" s="163"/>
      <c r="D29" s="58" t="s">
        <v>91</v>
      </c>
      <c r="E29" s="18" t="s">
        <v>13</v>
      </c>
      <c r="F29" s="11" t="s">
        <v>171</v>
      </c>
      <c r="G29" s="4" t="s">
        <v>69</v>
      </c>
      <c r="H29" s="117" t="str">
        <f>VLOOKUP(G29,Parametere!$B$6:$C$11,2,FALSE)</f>
        <v>-</v>
      </c>
      <c r="I29" s="72"/>
      <c r="J29" s="4" t="s">
        <v>69</v>
      </c>
      <c r="K29" s="69" t="str">
        <f>VLOOKUP($J29,Parametere!$B$6:$C$11,2,FALSE)</f>
        <v>-</v>
      </c>
    </row>
    <row r="30" spans="2:11" ht="15" customHeight="1" x14ac:dyDescent="0.25">
      <c r="B30" s="156"/>
      <c r="C30" s="163"/>
      <c r="D30" s="57" t="s">
        <v>92</v>
      </c>
      <c r="E30" s="61" t="s">
        <v>62</v>
      </c>
      <c r="F30" s="47" t="str">
        <f>CONCATENATE("[Legg inn egen strategi her: ",C27,"]")</f>
        <v>[Legg inn egen strategi her: Gjennomfør strukturelle endringer
]</v>
      </c>
      <c r="G30" s="4" t="s">
        <v>69</v>
      </c>
      <c r="H30" s="117" t="str">
        <f>VLOOKUP(G30,Parametere!$B$6:$C$11,2,FALSE)</f>
        <v>-</v>
      </c>
      <c r="I30" s="72"/>
      <c r="J30" s="4" t="s">
        <v>69</v>
      </c>
      <c r="K30" s="69" t="str">
        <f>VLOOKUP($J30,Parametere!$B$6:$C$11,2,FALSE)</f>
        <v>-</v>
      </c>
    </row>
    <row r="31" spans="2:11" ht="25.5" x14ac:dyDescent="0.25">
      <c r="B31" s="156"/>
      <c r="C31" s="161" t="s">
        <v>41</v>
      </c>
      <c r="D31" s="56" t="s">
        <v>93</v>
      </c>
      <c r="E31" s="62" t="s">
        <v>30</v>
      </c>
      <c r="F31" s="63" t="s">
        <v>100</v>
      </c>
      <c r="G31" s="4" t="s">
        <v>69</v>
      </c>
      <c r="H31" s="117" t="str">
        <f>VLOOKUP(G31,Parametere!$B$6:$C$11,2,FALSE)</f>
        <v>-</v>
      </c>
      <c r="I31" s="72"/>
      <c r="J31" s="4" t="s">
        <v>69</v>
      </c>
      <c r="K31" s="69" t="str">
        <f>VLOOKUP($J31,Parametere!$B$6:$C$11,2,FALSE)</f>
        <v>-</v>
      </c>
    </row>
    <row r="32" spans="2:11" ht="27.75" customHeight="1" x14ac:dyDescent="0.25">
      <c r="B32" s="156"/>
      <c r="C32" s="162"/>
      <c r="D32" s="56" t="s">
        <v>94</v>
      </c>
      <c r="E32" s="64" t="s">
        <v>10</v>
      </c>
      <c r="F32" s="63" t="s">
        <v>101</v>
      </c>
      <c r="G32" s="4" t="s">
        <v>69</v>
      </c>
      <c r="H32" s="117" t="str">
        <f>VLOOKUP(G32,Parametere!$B$6:$C$11,2,FALSE)</f>
        <v>-</v>
      </c>
      <c r="I32" s="72"/>
      <c r="J32" s="4" t="s">
        <v>69</v>
      </c>
      <c r="K32" s="69" t="str">
        <f>VLOOKUP($J32,Parametere!$B$6:$C$11,2,FALSE)</f>
        <v>-</v>
      </c>
    </row>
    <row r="33" spans="2:11" ht="25.5" x14ac:dyDescent="0.25">
      <c r="B33" s="156"/>
      <c r="C33" s="162"/>
      <c r="D33" s="56" t="s">
        <v>95</v>
      </c>
      <c r="E33" s="64" t="s">
        <v>29</v>
      </c>
      <c r="F33" s="63" t="s">
        <v>178</v>
      </c>
      <c r="G33" s="4" t="s">
        <v>69</v>
      </c>
      <c r="H33" s="117" t="str">
        <f>VLOOKUP(G33,Parametere!$B$6:$C$11,2,FALSE)</f>
        <v>-</v>
      </c>
      <c r="I33" s="72"/>
      <c r="J33" s="4" t="s">
        <v>69</v>
      </c>
      <c r="K33" s="69" t="str">
        <f>VLOOKUP($J33,Parametere!$B$6:$C$11,2,FALSE)</f>
        <v>-</v>
      </c>
    </row>
    <row r="34" spans="2:11" ht="15" customHeight="1" x14ac:dyDescent="0.25">
      <c r="B34" s="156"/>
      <c r="C34" s="162"/>
      <c r="D34" s="57" t="s">
        <v>96</v>
      </c>
      <c r="E34" s="61" t="s">
        <v>62</v>
      </c>
      <c r="F34" s="47" t="str">
        <f>CONCATENATE("[Legg inn egen strategi her: ",C31,"]")</f>
        <v>[Legg inn egen strategi her: Utvikle samarbeids-prosessen
]</v>
      </c>
      <c r="G34" s="4" t="s">
        <v>69</v>
      </c>
      <c r="H34" s="117" t="str">
        <f>VLOOKUP(G34,Parametere!$B$6:$C$11,2,FALSE)</f>
        <v>-</v>
      </c>
      <c r="I34" s="72"/>
      <c r="J34" s="4" t="s">
        <v>69</v>
      </c>
      <c r="K34" s="69" t="str">
        <f>VLOOKUP($J34,Parametere!$B$6:$C$11,2,FALSE)</f>
        <v>-</v>
      </c>
    </row>
    <row r="35" spans="2:11" x14ac:dyDescent="0.25"/>
    <row r="36" spans="2:11" hidden="1" x14ac:dyDescent="0.25">
      <c r="F36" s="10"/>
    </row>
    <row r="37" spans="2:11" x14ac:dyDescent="0.25"/>
    <row r="38" spans="2:11" x14ac:dyDescent="0.25"/>
    <row r="39" spans="2:11" x14ac:dyDescent="0.25"/>
    <row r="40" spans="2:11" x14ac:dyDescent="0.25"/>
  </sheetData>
  <mergeCells count="13">
    <mergeCell ref="C22:C26"/>
    <mergeCell ref="B20:B34"/>
    <mergeCell ref="C27:C30"/>
    <mergeCell ref="C31:C34"/>
    <mergeCell ref="C9:C12"/>
    <mergeCell ref="C13:C16"/>
    <mergeCell ref="C20:C21"/>
    <mergeCell ref="F7:H7"/>
    <mergeCell ref="J7:K7"/>
    <mergeCell ref="B1:F1"/>
    <mergeCell ref="B9:B19"/>
    <mergeCell ref="C17:C19"/>
    <mergeCell ref="G3:H5"/>
  </mergeCells>
  <conditionalFormatting sqref="H9:I34">
    <cfRule type="iconSet" priority="5">
      <iconSet iconSet="4TrafficLights" showValue="0">
        <cfvo type="percent" val="0"/>
        <cfvo type="num" val="1"/>
        <cfvo type="num" val="3"/>
        <cfvo type="num" val="5"/>
      </iconSet>
    </cfRule>
  </conditionalFormatting>
  <conditionalFormatting sqref="G9:G34">
    <cfRule type="cellIs" dxfId="38" priority="8" operator="notEqual">
      <formula>"[Velg verdi]"</formula>
    </cfRule>
  </conditionalFormatting>
  <conditionalFormatting sqref="F5">
    <cfRule type="cellIs" dxfId="37" priority="7" operator="equal">
      <formula>0</formula>
    </cfRule>
  </conditionalFormatting>
  <conditionalFormatting sqref="F6">
    <cfRule type="cellIs" dxfId="36" priority="6" operator="equal">
      <formula>TRUE</formula>
    </cfRule>
  </conditionalFormatting>
  <conditionalFormatting sqref="J9:J34">
    <cfRule type="cellIs" dxfId="35" priority="3" operator="notEqual">
      <formula>"[Velg verdi]"</formula>
    </cfRule>
  </conditionalFormatting>
  <conditionalFormatting sqref="K9:K34">
    <cfRule type="iconSet" priority="2">
      <iconSet iconSet="4TrafficLights" showValue="0">
        <cfvo type="percent" val="0"/>
        <cfvo type="num" val="1"/>
        <cfvo type="num" val="3"/>
        <cfvo type="num" val="5"/>
      </iconSet>
    </cfRule>
  </conditionalFormatting>
  <conditionalFormatting sqref="G3:H5">
    <cfRule type="expression" dxfId="34" priority="1">
      <formula>$F$5=0</formula>
    </cfRule>
  </conditionalFormatting>
  <dataValidations count="1">
    <dataValidation type="list" allowBlank="1" showInputMessage="1" showErrorMessage="1" sqref="G9:G34">
      <formula1>L_Strategivurdering</formula1>
    </dataValidation>
  </dataValidations>
  <hyperlinks>
    <hyperlink ref="E3" location="Introduksjon!B15" display="Veiledning"/>
  </hyperlinks>
  <pageMargins left="0.70866141732283472" right="0.70866141732283472" top="0.74803149606299213" bottom="0.74803149606299213" header="0.31496062992125984" footer="0.31496062992125984"/>
  <pageSetup paperSize="9" scale="70" orientation="portrait" r:id="rId1"/>
  <headerFooter>
    <oddFooter>&amp;L&amp;D&amp;CSide 3  &amp;A&amp;R&amp;F</oddFooter>
  </headerFooter>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Parametere!$B$6:$B$11</xm:f>
          </x14:formula1>
          <xm:sqref>J9:J34</xm:sqref>
        </x14:dataValidation>
        <x14:dataValidation type="list" allowBlank="1" showInputMessage="1" showErrorMessage="1">
          <x14:formula1>
            <xm:f>Parametere!$B$6:$B$10</xm:f>
          </x14:formula1>
          <xm:sqref>G9:G34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theme="6" tint="-0.499984740745262"/>
    <pageSetUpPr fitToPage="1"/>
  </sheetPr>
  <dimension ref="A1:AD22"/>
  <sheetViews>
    <sheetView showGridLines="0" showRowColHeaders="0" zoomScaleNormal="100" workbookViewId="0">
      <pane ySplit="7" topLeftCell="A8" activePane="bottomLeft" state="frozen"/>
      <selection pane="bottomLeft" activeCell="D8" sqref="D8"/>
    </sheetView>
  </sheetViews>
  <sheetFormatPr baseColWidth="10" defaultColWidth="0" defaultRowHeight="15" zeroHeight="1" x14ac:dyDescent="0.25"/>
  <cols>
    <col min="1" max="1" width="1.140625" style="1" customWidth="1"/>
    <col min="2" max="2" width="2" style="1" hidden="1" customWidth="1"/>
    <col min="3" max="3" width="4" style="1" hidden="1" customWidth="1"/>
    <col min="4" max="4" width="9.7109375" style="1" bestFit="1" customWidth="1"/>
    <col min="5" max="5" width="31.5703125" style="1" customWidth="1"/>
    <col min="6" max="6" width="17.5703125" style="8" customWidth="1"/>
    <col min="7" max="7" width="11.42578125" style="8" customWidth="1"/>
    <col min="8" max="8" width="11.42578125" style="1" customWidth="1"/>
    <col min="9" max="11" width="10.7109375" style="1" hidden="1" customWidth="1"/>
    <col min="12" max="13" width="11.42578125" style="1" customWidth="1"/>
    <col min="14" max="16" width="10.7109375" style="1" hidden="1" customWidth="1"/>
    <col min="17" max="18" width="11" style="1" customWidth="1"/>
    <col min="19" max="21" width="7.42578125" style="1" hidden="1" customWidth="1"/>
    <col min="22" max="22" width="13.7109375" style="1" hidden="1" customWidth="1"/>
    <col min="23" max="23" width="11.140625" style="1" hidden="1" customWidth="1"/>
    <col min="24" max="24" width="25.7109375" style="19" customWidth="1"/>
    <col min="25" max="25" width="33.85546875" hidden="1" customWidth="1"/>
    <col min="26" max="26" width="25.85546875" style="1" hidden="1" customWidth="1"/>
    <col min="27" max="27" width="2.140625" style="1" hidden="1" customWidth="1"/>
    <col min="28" max="28" width="12.5703125" style="1" hidden="1" customWidth="1"/>
    <col min="29" max="29" width="4.7109375" style="1" hidden="1" customWidth="1"/>
    <col min="30" max="30" width="0.7109375" style="1" customWidth="1"/>
    <col min="31" max="16384" width="9.140625" style="1" hidden="1"/>
  </cols>
  <sheetData>
    <row r="1" spans="2:29" ht="15.75" customHeight="1" x14ac:dyDescent="0.25">
      <c r="D1" s="23"/>
      <c r="E1" s="23"/>
      <c r="F1" s="45" t="s">
        <v>184</v>
      </c>
      <c r="G1" s="6"/>
      <c r="H1" s="23"/>
      <c r="I1" s="23"/>
      <c r="J1" s="23"/>
      <c r="K1" s="23"/>
      <c r="L1" s="23"/>
      <c r="M1" s="23"/>
      <c r="N1" s="23"/>
      <c r="O1" s="23"/>
      <c r="P1" s="23"/>
      <c r="Q1" s="23"/>
      <c r="R1" s="12"/>
      <c r="S1" s="89"/>
      <c r="T1" s="89"/>
      <c r="U1" s="89"/>
      <c r="V1" s="89"/>
      <c r="W1" s="89"/>
      <c r="X1" s="109"/>
      <c r="Y1" s="23"/>
      <c r="Z1" s="23"/>
      <c r="AA1" s="83"/>
      <c r="AB1" s="83"/>
      <c r="AC1" s="83"/>
    </row>
    <row r="2" spans="2:29" x14ac:dyDescent="0.25">
      <c r="X2" s="116"/>
      <c r="Y2" s="1"/>
    </row>
    <row r="3" spans="2:29" x14ac:dyDescent="0.25">
      <c r="E3" s="7"/>
      <c r="G3" s="1"/>
    </row>
    <row r="4" spans="2:29" ht="15.75" x14ac:dyDescent="0.25">
      <c r="E4" s="7"/>
      <c r="F4" s="139" t="s">
        <v>42</v>
      </c>
      <c r="G4" s="168" t="s">
        <v>161</v>
      </c>
      <c r="H4" s="169"/>
      <c r="I4" s="169"/>
      <c r="J4" s="169"/>
      <c r="K4" s="169"/>
      <c r="L4" s="169"/>
      <c r="M4" s="169"/>
      <c r="N4" s="169"/>
      <c r="O4" s="169"/>
      <c r="P4" s="169"/>
      <c r="Q4" s="169"/>
      <c r="R4" s="169"/>
      <c r="X4" s="167" t="s">
        <v>193</v>
      </c>
      <c r="Y4" s="1"/>
    </row>
    <row r="5" spans="2:29" ht="29.25" customHeight="1" x14ac:dyDescent="0.25">
      <c r="G5" s="164" t="str">
        <f>IF('1_Formål'!C11="Annet",'1_Formål'!C17,'1_Formål'!C11)</f>
        <v>[Velg verdi]</v>
      </c>
      <c r="H5" s="165"/>
      <c r="I5" s="90"/>
      <c r="J5" s="90"/>
      <c r="K5" s="90"/>
      <c r="L5" s="164" t="str">
        <f>IF('1_Formål'!C12="Annet",'1_Formål'!C17,'1_Formål'!C12)</f>
        <v>[Velg verdi]</v>
      </c>
      <c r="M5" s="165"/>
      <c r="N5" s="90"/>
      <c r="O5" s="90"/>
      <c r="P5" s="90"/>
      <c r="Q5" s="164" t="str">
        <f>IF('1_Formål'!C13="Annet",'1_Formål'!C17,'1_Formål'!C13)</f>
        <v>[Velg verdi]</v>
      </c>
      <c r="R5" s="165"/>
      <c r="S5" s="96"/>
      <c r="T5" s="96"/>
      <c r="U5" s="96"/>
      <c r="V5" s="90"/>
      <c r="W5" s="90"/>
      <c r="X5" s="167"/>
    </row>
    <row r="6" spans="2:29" ht="14.25" customHeight="1" x14ac:dyDescent="0.25">
      <c r="D6" s="166" t="s">
        <v>135</v>
      </c>
      <c r="E6" s="164"/>
      <c r="F6" s="165"/>
      <c r="G6" s="129" t="str">
        <f>'1_Formål'!D11</f>
        <v>[Velg verdi]</v>
      </c>
      <c r="H6" s="129" t="s">
        <v>162</v>
      </c>
      <c r="I6" s="87"/>
      <c r="J6" s="87"/>
      <c r="K6" s="87"/>
      <c r="L6" s="128" t="str">
        <f>'1_Formål'!D12</f>
        <v>[Velg verdi]</v>
      </c>
      <c r="M6" s="129" t="s">
        <v>162</v>
      </c>
      <c r="N6" s="130"/>
      <c r="O6" s="97"/>
      <c r="P6" s="97"/>
      <c r="Q6" s="128" t="str">
        <f>'1_Formål'!D13</f>
        <v>[Velg verdi]</v>
      </c>
      <c r="R6" s="129" t="s">
        <v>162</v>
      </c>
      <c r="S6" s="128"/>
      <c r="T6" s="97"/>
      <c r="U6" s="97"/>
      <c r="V6" s="90"/>
      <c r="W6" s="90"/>
      <c r="X6" s="167"/>
      <c r="Y6" s="1"/>
      <c r="AB6" s="153" t="s">
        <v>104</v>
      </c>
      <c r="AC6" s="153"/>
    </row>
    <row r="7" spans="2:29" s="75" customFormat="1" ht="58.5" customHeight="1" x14ac:dyDescent="0.25">
      <c r="C7" s="75" t="s">
        <v>48</v>
      </c>
      <c r="D7" s="78" t="s">
        <v>109</v>
      </c>
      <c r="E7" s="79" t="s">
        <v>22</v>
      </c>
      <c r="F7" s="79" t="s">
        <v>20</v>
      </c>
      <c r="G7" s="127" t="s">
        <v>158</v>
      </c>
      <c r="H7" s="127" t="s">
        <v>159</v>
      </c>
      <c r="I7" s="127" t="s">
        <v>44</v>
      </c>
      <c r="J7" s="127" t="s">
        <v>45</v>
      </c>
      <c r="K7" s="127" t="s">
        <v>131</v>
      </c>
      <c r="L7" s="127" t="s">
        <v>158</v>
      </c>
      <c r="M7" s="127" t="s">
        <v>159</v>
      </c>
      <c r="N7" s="127" t="s">
        <v>44</v>
      </c>
      <c r="O7" s="127" t="s">
        <v>45</v>
      </c>
      <c r="P7" s="127" t="s">
        <v>132</v>
      </c>
      <c r="Q7" s="127" t="s">
        <v>158</v>
      </c>
      <c r="R7" s="127" t="s">
        <v>159</v>
      </c>
      <c r="S7" s="80" t="s">
        <v>44</v>
      </c>
      <c r="T7" s="80" t="s">
        <v>45</v>
      </c>
      <c r="U7" s="80" t="s">
        <v>132</v>
      </c>
      <c r="V7" s="80" t="s">
        <v>130</v>
      </c>
      <c r="W7" s="80" t="s">
        <v>112</v>
      </c>
      <c r="X7" s="81" t="s">
        <v>160</v>
      </c>
      <c r="Y7" s="82" t="s">
        <v>111</v>
      </c>
      <c r="Z7" s="82" t="s">
        <v>110</v>
      </c>
      <c r="AA7" s="81" t="s">
        <v>107</v>
      </c>
      <c r="AB7" s="73" t="s">
        <v>105</v>
      </c>
      <c r="AC7" s="74" t="s">
        <v>48</v>
      </c>
    </row>
    <row r="8" spans="2:29" s="49" customFormat="1" ht="46.5" customHeight="1" x14ac:dyDescent="0.25">
      <c r="B8" s="103">
        <f>X8</f>
        <v>0</v>
      </c>
      <c r="C8" s="49" t="str">
        <f>BACKEND_SORTERING!B12</f>
        <v>#19</v>
      </c>
      <c r="D8" s="117">
        <f>IF(VLOOKUP($C8,BACKEND_SORTERING!$B$12:$E$37,4,FALSE)&gt;1,VLOOKUP($C8,BACKEND_SORTERING!$B$12:$E$37,4,FALSE),1)</f>
        <v>1</v>
      </c>
      <c r="E8" s="111" t="str">
        <f t="shared" ref="E8:E20" si="0">IF($D8&gt;2,VLOOKUP($C8,DB_hypoteser,4,FALSE),"")</f>
        <v/>
      </c>
      <c r="F8" s="111" t="str">
        <f t="shared" ref="F8:F20" si="1">IF($D8&gt;2,VLOOKUP($C8,DB_hypoteser,2,FALSE),"")</f>
        <v/>
      </c>
      <c r="G8" s="118" t="s">
        <v>108</v>
      </c>
      <c r="H8" s="118" t="s">
        <v>108</v>
      </c>
      <c r="I8" s="137" t="str">
        <f t="shared" ref="I8:I9" si="2">IFERROR(VLOOKUP(G8,Effektnivå_db,2,FALSE),0)</f>
        <v>-</v>
      </c>
      <c r="J8" s="137" t="str">
        <f t="shared" ref="J8:J9" si="3">IFERROR(VLOOKUP(H8,Effektnivå_db,2,FALSE),0)</f>
        <v>-</v>
      </c>
      <c r="K8" s="138">
        <f t="shared" ref="K8:K9" si="4">IFERROR($D8*I8*J8*$G$6,0)</f>
        <v>0</v>
      </c>
      <c r="L8" s="118" t="s">
        <v>34</v>
      </c>
      <c r="M8" s="118" t="s">
        <v>34</v>
      </c>
      <c r="N8" s="118">
        <f t="shared" ref="N8:N9" si="5">IFERROR(VLOOKUP(L8,Effektnivå_db,2,FALSE),0)</f>
        <v>3</v>
      </c>
      <c r="O8" s="118">
        <f t="shared" ref="O8:O9" si="6">IFERROR(VLOOKUP(M8,Effektnivå_db,2,FALSE),0)</f>
        <v>3</v>
      </c>
      <c r="P8" s="118">
        <f t="shared" ref="P8:P9" si="7">IFERROR($D8*N8*O8*$L$6,0)</f>
        <v>0</v>
      </c>
      <c r="Q8" s="118" t="s">
        <v>108</v>
      </c>
      <c r="R8" s="118" t="s">
        <v>108</v>
      </c>
      <c r="S8" s="1" t="str">
        <f t="shared" ref="S8:S20" si="8">IFERROR(VLOOKUP(Q8,Effektnivå_db,2,FALSE),0)</f>
        <v>-</v>
      </c>
      <c r="T8" s="1" t="str">
        <f t="shared" ref="T8:T20" si="9">IFERROR(VLOOKUP(R8,Effektnivå_db,2,FALSE),0)</f>
        <v>-</v>
      </c>
      <c r="U8" s="41">
        <f>IFERROR($D8*S8*T8*$Q$6,0)</f>
        <v>0</v>
      </c>
      <c r="V8" s="54">
        <f>(K8+P8+U8)+0.001</f>
        <v>1E-3</v>
      </c>
      <c r="W8" s="54">
        <f>RANK(V8,$V$8:$V$20)</f>
        <v>13</v>
      </c>
      <c r="X8" s="140">
        <f>IF(V8&gt;10,W8,IF(V8&lt;1,0,"Strategi vil gi lav forbedringseffekt"))</f>
        <v>0</v>
      </c>
      <c r="Y8" s="39"/>
      <c r="Z8" s="39"/>
      <c r="AA8" s="77"/>
    </row>
    <row r="9" spans="2:29" s="49" customFormat="1" ht="39" customHeight="1" x14ac:dyDescent="0.25">
      <c r="B9" s="103">
        <f t="shared" ref="B9:B20" si="10">X9</f>
        <v>0</v>
      </c>
      <c r="C9" s="49" t="str">
        <f>BACKEND_SORTERING!B13</f>
        <v>#11</v>
      </c>
      <c r="D9" s="117">
        <f>IF(VLOOKUP($C9,BACKEND_SORTERING!$B$12:$E$37,4,FALSE)&gt;1,VLOOKUP($C9,BACKEND_SORTERING!$B$12:$E$37,4,FALSE),1)</f>
        <v>1</v>
      </c>
      <c r="E9" s="111" t="str">
        <f t="shared" si="0"/>
        <v/>
      </c>
      <c r="F9" s="111" t="str">
        <f t="shared" si="1"/>
        <v/>
      </c>
      <c r="G9" s="118" t="s">
        <v>108</v>
      </c>
      <c r="H9" s="118" t="s">
        <v>108</v>
      </c>
      <c r="I9" s="137" t="str">
        <f t="shared" si="2"/>
        <v>-</v>
      </c>
      <c r="J9" s="137" t="str">
        <f t="shared" si="3"/>
        <v>-</v>
      </c>
      <c r="K9" s="138">
        <f t="shared" si="4"/>
        <v>0</v>
      </c>
      <c r="L9" s="118" t="s">
        <v>108</v>
      </c>
      <c r="M9" s="118" t="s">
        <v>108</v>
      </c>
      <c r="N9" s="118" t="str">
        <f t="shared" si="5"/>
        <v>-</v>
      </c>
      <c r="O9" s="118" t="str">
        <f t="shared" si="6"/>
        <v>-</v>
      </c>
      <c r="P9" s="118">
        <f t="shared" si="7"/>
        <v>0</v>
      </c>
      <c r="Q9" s="118" t="s">
        <v>108</v>
      </c>
      <c r="R9" s="118" t="s">
        <v>108</v>
      </c>
      <c r="S9" s="1" t="str">
        <f t="shared" si="8"/>
        <v>-</v>
      </c>
      <c r="T9" s="1" t="str">
        <f t="shared" si="9"/>
        <v>-</v>
      </c>
      <c r="U9" s="41">
        <f t="shared" ref="U9:U20" si="11">IFERROR($D9*S9*T9*$Q$6,0)</f>
        <v>0</v>
      </c>
      <c r="V9" s="54">
        <f>(K9+P9+U9)+0.002</f>
        <v>2E-3</v>
      </c>
      <c r="W9" s="54">
        <f t="shared" ref="W9:W20" si="12">RANK(V9,$V$8:$V$20)</f>
        <v>8</v>
      </c>
      <c r="X9" s="140">
        <f t="shared" ref="X9:X20" si="13">IF(V9&gt;10,W9,IF(V9&lt;1,0,"Strategi vil gi lav forbedringseffekt"))</f>
        <v>0</v>
      </c>
      <c r="Y9" s="39"/>
      <c r="Z9" s="39"/>
      <c r="AA9" s="77"/>
    </row>
    <row r="10" spans="2:29" s="49" customFormat="1" ht="39" customHeight="1" x14ac:dyDescent="0.25">
      <c r="B10" s="103">
        <f t="shared" si="10"/>
        <v>0</v>
      </c>
      <c r="C10" s="49" t="str">
        <f>BACKEND_SORTERING!B14</f>
        <v>#15</v>
      </c>
      <c r="D10" s="117">
        <f>IF(VLOOKUP($C10,BACKEND_SORTERING!$B$12:$E$37,4,FALSE)&gt;1,VLOOKUP($C10,BACKEND_SORTERING!$B$12:$E$37,4,FALSE),1)</f>
        <v>1</v>
      </c>
      <c r="E10" s="111" t="str">
        <f t="shared" si="0"/>
        <v/>
      </c>
      <c r="F10" s="111" t="str">
        <f t="shared" si="1"/>
        <v/>
      </c>
      <c r="G10" s="118" t="s">
        <v>108</v>
      </c>
      <c r="H10" s="118" t="s">
        <v>108</v>
      </c>
      <c r="I10" s="137" t="str">
        <f t="shared" ref="I10" si="14">IFERROR(VLOOKUP(G10,Effektnivå_db,2,FALSE),0)</f>
        <v>-</v>
      </c>
      <c r="J10" s="137" t="str">
        <f t="shared" ref="J10" si="15">IFERROR(VLOOKUP(H10,Effektnivå_db,2,FALSE),0)</f>
        <v>-</v>
      </c>
      <c r="K10" s="138">
        <f t="shared" ref="K10" si="16">IFERROR($D10*I10*J10*$G$6,0)</f>
        <v>0</v>
      </c>
      <c r="L10" s="118" t="s">
        <v>108</v>
      </c>
      <c r="M10" s="118" t="s">
        <v>108</v>
      </c>
      <c r="N10" s="118" t="str">
        <f t="shared" ref="N10" si="17">IFERROR(VLOOKUP(L10,Effektnivå_db,2,FALSE),0)</f>
        <v>-</v>
      </c>
      <c r="O10" s="118" t="str">
        <f t="shared" ref="O10" si="18">IFERROR(VLOOKUP(M10,Effektnivå_db,2,FALSE),0)</f>
        <v>-</v>
      </c>
      <c r="P10" s="118">
        <f t="shared" ref="P10" si="19">IFERROR($D10*N10*O10*$L$6,0)</f>
        <v>0</v>
      </c>
      <c r="Q10" s="118" t="s">
        <v>108</v>
      </c>
      <c r="R10" s="118" t="s">
        <v>108</v>
      </c>
      <c r="S10" s="1" t="str">
        <f t="shared" si="8"/>
        <v>-</v>
      </c>
      <c r="T10" s="1" t="str">
        <f t="shared" si="9"/>
        <v>-</v>
      </c>
      <c r="U10" s="41">
        <f t="shared" si="11"/>
        <v>0</v>
      </c>
      <c r="V10" s="54">
        <f>K10+P10+U10+0.003</f>
        <v>3.0000000000000001E-3</v>
      </c>
      <c r="W10" s="54">
        <f t="shared" si="12"/>
        <v>7</v>
      </c>
      <c r="X10" s="140">
        <f t="shared" si="13"/>
        <v>0</v>
      </c>
      <c r="Y10" s="39"/>
      <c r="Z10" s="39"/>
      <c r="AA10" s="77"/>
    </row>
    <row r="11" spans="2:29" s="49" customFormat="1" ht="39" customHeight="1" x14ac:dyDescent="0.25">
      <c r="B11" s="103">
        <f t="shared" si="10"/>
        <v>0</v>
      </c>
      <c r="C11" s="49" t="str">
        <f>BACKEND_SORTERING!B15</f>
        <v>#8</v>
      </c>
      <c r="D11" s="117">
        <f>IF(VLOOKUP($C11,BACKEND_SORTERING!$B$12:$E$37,4,FALSE)&gt;1,VLOOKUP($C11,BACKEND_SORTERING!$B$12:$E$37,4,FALSE),1)</f>
        <v>1</v>
      </c>
      <c r="E11" s="111" t="str">
        <f t="shared" si="0"/>
        <v/>
      </c>
      <c r="F11" s="111" t="str">
        <f t="shared" si="1"/>
        <v/>
      </c>
      <c r="G11" s="118" t="s">
        <v>108</v>
      </c>
      <c r="H11" s="118" t="s">
        <v>108</v>
      </c>
      <c r="I11" s="137" t="str">
        <f t="shared" ref="I11:I20" si="20">IFERROR(VLOOKUP(G11,Effektnivå_db,2,FALSE),0)</f>
        <v>-</v>
      </c>
      <c r="J11" s="137" t="str">
        <f t="shared" ref="J11:J20" si="21">IFERROR(VLOOKUP(H11,Effektnivå_db,2,FALSE),0)</f>
        <v>-</v>
      </c>
      <c r="K11" s="138">
        <f t="shared" ref="K11:K20" si="22">IFERROR($D11*I11*J11*$G$6,0)</f>
        <v>0</v>
      </c>
      <c r="L11" s="118" t="s">
        <v>108</v>
      </c>
      <c r="M11" s="118" t="s">
        <v>108</v>
      </c>
      <c r="N11" s="118" t="str">
        <f t="shared" ref="N11:N20" si="23">IFERROR(VLOOKUP(L11,Effektnivå_db,2,FALSE),0)</f>
        <v>-</v>
      </c>
      <c r="O11" s="118" t="str">
        <f t="shared" ref="O11:O20" si="24">IFERROR(VLOOKUP(M11,Effektnivå_db,2,FALSE),0)</f>
        <v>-</v>
      </c>
      <c r="P11" s="118">
        <f t="shared" ref="P11:P20" si="25">IFERROR($D11*N11*O11*$L$6,0)</f>
        <v>0</v>
      </c>
      <c r="Q11" s="118" t="s">
        <v>108</v>
      </c>
      <c r="R11" s="118" t="s">
        <v>108</v>
      </c>
      <c r="S11" s="1" t="str">
        <f t="shared" si="8"/>
        <v>-</v>
      </c>
      <c r="T11" s="1" t="str">
        <f t="shared" si="9"/>
        <v>-</v>
      </c>
      <c r="U11" s="41">
        <f t="shared" si="11"/>
        <v>0</v>
      </c>
      <c r="V11" s="54">
        <f>K11+P11+U11+0.004</f>
        <v>4.0000000000000001E-3</v>
      </c>
      <c r="W11" s="54">
        <f t="shared" si="12"/>
        <v>6</v>
      </c>
      <c r="X11" s="140">
        <f t="shared" si="13"/>
        <v>0</v>
      </c>
      <c r="Y11" s="39"/>
      <c r="Z11" s="39"/>
      <c r="AA11" s="77"/>
    </row>
    <row r="12" spans="2:29" s="49" customFormat="1" ht="39" customHeight="1" x14ac:dyDescent="0.25">
      <c r="B12" s="103">
        <f t="shared" si="10"/>
        <v>0</v>
      </c>
      <c r="C12" s="49" t="str">
        <f>BACKEND_SORTERING!B16</f>
        <v>#20</v>
      </c>
      <c r="D12" s="117">
        <f>IF(VLOOKUP($C12,BACKEND_SORTERING!$B$12:$E$37,4,FALSE)&gt;1,VLOOKUP($C12,BACKEND_SORTERING!$B$12:$E$37,4,FALSE),1)</f>
        <v>1</v>
      </c>
      <c r="E12" s="111" t="str">
        <f t="shared" si="0"/>
        <v/>
      </c>
      <c r="F12" s="111" t="str">
        <f t="shared" si="1"/>
        <v/>
      </c>
      <c r="G12" s="118" t="s">
        <v>108</v>
      </c>
      <c r="H12" s="118" t="s">
        <v>108</v>
      </c>
      <c r="I12" s="137" t="str">
        <f t="shared" si="20"/>
        <v>-</v>
      </c>
      <c r="J12" s="137" t="str">
        <f t="shared" si="21"/>
        <v>-</v>
      </c>
      <c r="K12" s="138">
        <f t="shared" si="22"/>
        <v>0</v>
      </c>
      <c r="L12" s="118" t="s">
        <v>108</v>
      </c>
      <c r="M12" s="118" t="s">
        <v>108</v>
      </c>
      <c r="N12" s="118" t="str">
        <f t="shared" si="23"/>
        <v>-</v>
      </c>
      <c r="O12" s="118" t="str">
        <f t="shared" si="24"/>
        <v>-</v>
      </c>
      <c r="P12" s="118">
        <f t="shared" si="25"/>
        <v>0</v>
      </c>
      <c r="Q12" s="118" t="s">
        <v>108</v>
      </c>
      <c r="R12" s="118" t="s">
        <v>108</v>
      </c>
      <c r="S12" s="1" t="str">
        <f t="shared" si="8"/>
        <v>-</v>
      </c>
      <c r="T12" s="1" t="str">
        <f t="shared" si="9"/>
        <v>-</v>
      </c>
      <c r="U12" s="41">
        <f t="shared" si="11"/>
        <v>0</v>
      </c>
      <c r="V12" s="54">
        <f>K12+P12+U12+0.005</f>
        <v>5.0000000000000001E-3</v>
      </c>
      <c r="W12" s="54">
        <f t="shared" si="12"/>
        <v>5</v>
      </c>
      <c r="X12" s="140">
        <f t="shared" si="13"/>
        <v>0</v>
      </c>
      <c r="Y12" s="39"/>
      <c r="Z12" s="39"/>
      <c r="AA12" s="77"/>
    </row>
    <row r="13" spans="2:29" s="49" customFormat="1" ht="39" customHeight="1" x14ac:dyDescent="0.25">
      <c r="B13" s="103">
        <f t="shared" si="10"/>
        <v>0</v>
      </c>
      <c r="C13" s="49" t="str">
        <f>BACKEND_SORTERING!B17</f>
        <v>#7</v>
      </c>
      <c r="D13" s="117">
        <f>IF(VLOOKUP($C13,BACKEND_SORTERING!$B$12:$E$37,4,FALSE)&gt;1,VLOOKUP($C13,BACKEND_SORTERING!$B$12:$E$37,4,FALSE),1)</f>
        <v>1</v>
      </c>
      <c r="E13" s="111" t="str">
        <f t="shared" si="0"/>
        <v/>
      </c>
      <c r="F13" s="111" t="str">
        <f t="shared" si="1"/>
        <v/>
      </c>
      <c r="G13" s="118" t="s">
        <v>108</v>
      </c>
      <c r="H13" s="118" t="s">
        <v>108</v>
      </c>
      <c r="I13" s="137" t="str">
        <f t="shared" si="20"/>
        <v>-</v>
      </c>
      <c r="J13" s="137" t="str">
        <f t="shared" si="21"/>
        <v>-</v>
      </c>
      <c r="K13" s="138">
        <f t="shared" si="22"/>
        <v>0</v>
      </c>
      <c r="L13" s="118" t="s">
        <v>108</v>
      </c>
      <c r="M13" s="118" t="s">
        <v>108</v>
      </c>
      <c r="N13" s="118" t="str">
        <f t="shared" si="23"/>
        <v>-</v>
      </c>
      <c r="O13" s="118" t="str">
        <f t="shared" si="24"/>
        <v>-</v>
      </c>
      <c r="P13" s="118">
        <f t="shared" si="25"/>
        <v>0</v>
      </c>
      <c r="Q13" s="118" t="s">
        <v>108</v>
      </c>
      <c r="R13" s="118" t="s">
        <v>108</v>
      </c>
      <c r="S13" s="1" t="str">
        <f t="shared" si="8"/>
        <v>-</v>
      </c>
      <c r="T13" s="1" t="str">
        <f t="shared" si="9"/>
        <v>-</v>
      </c>
      <c r="U13" s="41">
        <f t="shared" si="11"/>
        <v>0</v>
      </c>
      <c r="V13" s="54">
        <f>K13+P13+U13+0.006</f>
        <v>6.0000000000000001E-3</v>
      </c>
      <c r="W13" s="54">
        <f t="shared" si="12"/>
        <v>4</v>
      </c>
      <c r="X13" s="140">
        <f t="shared" si="13"/>
        <v>0</v>
      </c>
      <c r="Y13" s="39"/>
      <c r="Z13" s="39"/>
      <c r="AA13" s="77"/>
    </row>
    <row r="14" spans="2:29" s="49" customFormat="1" ht="39" customHeight="1" x14ac:dyDescent="0.25">
      <c r="B14" s="103">
        <f t="shared" si="10"/>
        <v>0</v>
      </c>
      <c r="C14" s="49" t="str">
        <f>BACKEND_SORTERING!B18</f>
        <v>#17</v>
      </c>
      <c r="D14" s="117">
        <f>IF(VLOOKUP($C14,BACKEND_SORTERING!$B$12:$E$37,4,FALSE)&gt;1,VLOOKUP($C14,BACKEND_SORTERING!$B$12:$E$37,4,FALSE),1)</f>
        <v>1</v>
      </c>
      <c r="E14" s="111" t="str">
        <f t="shared" si="0"/>
        <v/>
      </c>
      <c r="F14" s="111" t="str">
        <f t="shared" si="1"/>
        <v/>
      </c>
      <c r="G14" s="118" t="s">
        <v>108</v>
      </c>
      <c r="H14" s="118" t="s">
        <v>108</v>
      </c>
      <c r="I14" s="137" t="str">
        <f t="shared" si="20"/>
        <v>-</v>
      </c>
      <c r="J14" s="137" t="str">
        <f t="shared" si="21"/>
        <v>-</v>
      </c>
      <c r="K14" s="138">
        <f t="shared" si="22"/>
        <v>0</v>
      </c>
      <c r="L14" s="118" t="s">
        <v>108</v>
      </c>
      <c r="M14" s="118" t="s">
        <v>108</v>
      </c>
      <c r="N14" s="118" t="str">
        <f t="shared" si="23"/>
        <v>-</v>
      </c>
      <c r="O14" s="118" t="str">
        <f t="shared" si="24"/>
        <v>-</v>
      </c>
      <c r="P14" s="118">
        <f t="shared" si="25"/>
        <v>0</v>
      </c>
      <c r="Q14" s="118" t="s">
        <v>108</v>
      </c>
      <c r="R14" s="118" t="s">
        <v>108</v>
      </c>
      <c r="S14" s="1" t="str">
        <f t="shared" si="8"/>
        <v>-</v>
      </c>
      <c r="T14" s="1" t="str">
        <f t="shared" si="9"/>
        <v>-</v>
      </c>
      <c r="U14" s="41">
        <f t="shared" si="11"/>
        <v>0</v>
      </c>
      <c r="V14" s="54">
        <f>K14+P14+U14+0.007</f>
        <v>7.0000000000000001E-3</v>
      </c>
      <c r="W14" s="54">
        <f t="shared" si="12"/>
        <v>3</v>
      </c>
      <c r="X14" s="140">
        <f t="shared" si="13"/>
        <v>0</v>
      </c>
      <c r="Y14" s="39"/>
      <c r="Z14" s="39"/>
      <c r="AA14" s="77"/>
    </row>
    <row r="15" spans="2:29" s="49" customFormat="1" ht="39" customHeight="1" x14ac:dyDescent="0.25">
      <c r="B15" s="103">
        <f t="shared" si="10"/>
        <v>0</v>
      </c>
      <c r="C15" s="49" t="str">
        <f>BACKEND_SORTERING!B19</f>
        <v>#6</v>
      </c>
      <c r="D15" s="117">
        <f>IF(VLOOKUP($C15,BACKEND_SORTERING!$B$12:$E$37,4,FALSE)&gt;1,VLOOKUP($C15,BACKEND_SORTERING!$B$12:$E$37,4,FALSE),1)</f>
        <v>1</v>
      </c>
      <c r="E15" s="111" t="str">
        <f t="shared" si="0"/>
        <v/>
      </c>
      <c r="F15" s="111" t="str">
        <f t="shared" si="1"/>
        <v/>
      </c>
      <c r="G15" s="118" t="s">
        <v>108</v>
      </c>
      <c r="H15" s="118" t="s">
        <v>108</v>
      </c>
      <c r="I15" s="137" t="str">
        <f t="shared" si="20"/>
        <v>-</v>
      </c>
      <c r="J15" s="137" t="str">
        <f t="shared" si="21"/>
        <v>-</v>
      </c>
      <c r="K15" s="138">
        <f t="shared" si="22"/>
        <v>0</v>
      </c>
      <c r="L15" s="118" t="s">
        <v>108</v>
      </c>
      <c r="M15" s="118" t="s">
        <v>108</v>
      </c>
      <c r="N15" s="118" t="str">
        <f t="shared" si="23"/>
        <v>-</v>
      </c>
      <c r="O15" s="118" t="str">
        <f t="shared" si="24"/>
        <v>-</v>
      </c>
      <c r="P15" s="118">
        <f t="shared" si="25"/>
        <v>0</v>
      </c>
      <c r="Q15" s="118" t="s">
        <v>108</v>
      </c>
      <c r="R15" s="118" t="s">
        <v>108</v>
      </c>
      <c r="S15" s="1" t="str">
        <f t="shared" si="8"/>
        <v>-</v>
      </c>
      <c r="T15" s="1" t="str">
        <f t="shared" si="9"/>
        <v>-</v>
      </c>
      <c r="U15" s="41">
        <f t="shared" si="11"/>
        <v>0</v>
      </c>
      <c r="V15" s="54">
        <f>K15+P15+U15+0.008</f>
        <v>8.0000000000000002E-3</v>
      </c>
      <c r="W15" s="54">
        <f t="shared" si="12"/>
        <v>2</v>
      </c>
      <c r="X15" s="140">
        <f t="shared" si="13"/>
        <v>0</v>
      </c>
      <c r="Y15" s="39"/>
      <c r="Z15" s="39"/>
      <c r="AA15" s="77"/>
    </row>
    <row r="16" spans="2:29" s="49" customFormat="1" ht="39" customHeight="1" x14ac:dyDescent="0.25">
      <c r="B16" s="103">
        <f t="shared" si="10"/>
        <v>0</v>
      </c>
      <c r="C16" s="49" t="str">
        <f>BACKEND_SORTERING!B20</f>
        <v>#13</v>
      </c>
      <c r="D16" s="117">
        <f>IF(VLOOKUP($C16,BACKEND_SORTERING!$B$12:$E$37,4,FALSE)&gt;1,VLOOKUP($C16,BACKEND_SORTERING!$B$12:$E$37,4,FALSE),1)</f>
        <v>1</v>
      </c>
      <c r="E16" s="111" t="str">
        <f t="shared" si="0"/>
        <v/>
      </c>
      <c r="F16" s="111" t="str">
        <f t="shared" si="1"/>
        <v/>
      </c>
      <c r="G16" s="118" t="s">
        <v>108</v>
      </c>
      <c r="H16" s="118" t="s">
        <v>108</v>
      </c>
      <c r="I16" s="137" t="str">
        <f t="shared" si="20"/>
        <v>-</v>
      </c>
      <c r="J16" s="137" t="str">
        <f t="shared" si="21"/>
        <v>-</v>
      </c>
      <c r="K16" s="138">
        <f t="shared" si="22"/>
        <v>0</v>
      </c>
      <c r="L16" s="118" t="s">
        <v>108</v>
      </c>
      <c r="M16" s="118" t="s">
        <v>108</v>
      </c>
      <c r="N16" s="118" t="str">
        <f t="shared" si="23"/>
        <v>-</v>
      </c>
      <c r="O16" s="118" t="str">
        <f t="shared" si="24"/>
        <v>-</v>
      </c>
      <c r="P16" s="118">
        <f t="shared" si="25"/>
        <v>0</v>
      </c>
      <c r="Q16" s="118" t="s">
        <v>108</v>
      </c>
      <c r="R16" s="118" t="s">
        <v>108</v>
      </c>
      <c r="S16" s="1" t="str">
        <f t="shared" si="8"/>
        <v>-</v>
      </c>
      <c r="T16" s="1" t="str">
        <f t="shared" si="9"/>
        <v>-</v>
      </c>
      <c r="U16" s="41">
        <f t="shared" si="11"/>
        <v>0</v>
      </c>
      <c r="V16" s="54">
        <f>K16+P16+U16+0.009</f>
        <v>8.9999999999999993E-3</v>
      </c>
      <c r="W16" s="54">
        <f t="shared" si="12"/>
        <v>1</v>
      </c>
      <c r="X16" s="140">
        <f t="shared" si="13"/>
        <v>0</v>
      </c>
      <c r="Y16" s="39"/>
      <c r="Z16" s="39"/>
      <c r="AA16" s="77"/>
    </row>
    <row r="17" spans="2:27" s="49" customFormat="1" ht="39" customHeight="1" x14ac:dyDescent="0.25">
      <c r="B17" s="103">
        <f t="shared" si="10"/>
        <v>0</v>
      </c>
      <c r="C17" s="49" t="str">
        <f>BACKEND_SORTERING!B21</f>
        <v>#5</v>
      </c>
      <c r="D17" s="117">
        <f>IF(VLOOKUP($C17,BACKEND_SORTERING!$B$12:$E$37,4,FALSE)&gt;1,VLOOKUP($C17,BACKEND_SORTERING!$B$12:$E$37,4,FALSE),1)</f>
        <v>1</v>
      </c>
      <c r="E17" s="111" t="str">
        <f t="shared" si="0"/>
        <v/>
      </c>
      <c r="F17" s="111" t="str">
        <f t="shared" si="1"/>
        <v/>
      </c>
      <c r="G17" s="118" t="s">
        <v>108</v>
      </c>
      <c r="H17" s="118" t="s">
        <v>108</v>
      </c>
      <c r="I17" s="137" t="str">
        <f t="shared" si="20"/>
        <v>-</v>
      </c>
      <c r="J17" s="137" t="str">
        <f t="shared" si="21"/>
        <v>-</v>
      </c>
      <c r="K17" s="138">
        <f t="shared" si="22"/>
        <v>0</v>
      </c>
      <c r="L17" s="118" t="s">
        <v>108</v>
      </c>
      <c r="M17" s="118" t="s">
        <v>108</v>
      </c>
      <c r="N17" s="118" t="str">
        <f t="shared" si="23"/>
        <v>-</v>
      </c>
      <c r="O17" s="118" t="str">
        <f t="shared" si="24"/>
        <v>-</v>
      </c>
      <c r="P17" s="118">
        <f t="shared" si="25"/>
        <v>0</v>
      </c>
      <c r="Q17" s="118" t="s">
        <v>108</v>
      </c>
      <c r="R17" s="118" t="s">
        <v>108</v>
      </c>
      <c r="S17" s="1" t="str">
        <f t="shared" si="8"/>
        <v>-</v>
      </c>
      <c r="T17" s="1" t="str">
        <f t="shared" si="9"/>
        <v>-</v>
      </c>
      <c r="U17" s="41">
        <f t="shared" si="11"/>
        <v>0</v>
      </c>
      <c r="V17" s="54">
        <f>K17+P17+U17+0.0011</f>
        <v>1.1000000000000001E-3</v>
      </c>
      <c r="W17" s="54">
        <f t="shared" si="12"/>
        <v>12</v>
      </c>
      <c r="X17" s="140">
        <f t="shared" si="13"/>
        <v>0</v>
      </c>
      <c r="Y17" s="39"/>
      <c r="Z17" s="39"/>
      <c r="AA17" s="77"/>
    </row>
    <row r="18" spans="2:27" s="49" customFormat="1" ht="39" customHeight="1" x14ac:dyDescent="0.25">
      <c r="B18" s="103">
        <f t="shared" si="10"/>
        <v>0</v>
      </c>
      <c r="C18" s="49" t="str">
        <f>BACKEND_SORTERING!B22</f>
        <v>#1</v>
      </c>
      <c r="D18" s="117">
        <f>IF(VLOOKUP($C18,BACKEND_SORTERING!$B$12:$E$37,4,FALSE)&gt;1,VLOOKUP($C18,BACKEND_SORTERING!$B$12:$E$37,4,FALSE),1)</f>
        <v>1</v>
      </c>
      <c r="E18" s="111" t="str">
        <f t="shared" si="0"/>
        <v/>
      </c>
      <c r="F18" s="111" t="str">
        <f t="shared" si="1"/>
        <v/>
      </c>
      <c r="G18" s="118" t="s">
        <v>108</v>
      </c>
      <c r="H18" s="118" t="s">
        <v>108</v>
      </c>
      <c r="I18" s="137" t="str">
        <f t="shared" si="20"/>
        <v>-</v>
      </c>
      <c r="J18" s="137" t="str">
        <f t="shared" si="21"/>
        <v>-</v>
      </c>
      <c r="K18" s="138">
        <f t="shared" si="22"/>
        <v>0</v>
      </c>
      <c r="L18" s="118" t="s">
        <v>108</v>
      </c>
      <c r="M18" s="118" t="s">
        <v>108</v>
      </c>
      <c r="N18" s="118" t="str">
        <f t="shared" si="23"/>
        <v>-</v>
      </c>
      <c r="O18" s="118" t="str">
        <f t="shared" si="24"/>
        <v>-</v>
      </c>
      <c r="P18" s="118">
        <f t="shared" si="25"/>
        <v>0</v>
      </c>
      <c r="Q18" s="118" t="s">
        <v>108</v>
      </c>
      <c r="R18" s="118" t="s">
        <v>108</v>
      </c>
      <c r="S18" s="1" t="str">
        <f t="shared" si="8"/>
        <v>-</v>
      </c>
      <c r="T18" s="1" t="str">
        <f t="shared" si="9"/>
        <v>-</v>
      </c>
      <c r="U18" s="41">
        <f t="shared" si="11"/>
        <v>0</v>
      </c>
      <c r="V18" s="54">
        <f>K18+P18+U18+0.0012</f>
        <v>1.1999999999999999E-3</v>
      </c>
      <c r="W18" s="54">
        <f t="shared" si="12"/>
        <v>11</v>
      </c>
      <c r="X18" s="140">
        <f t="shared" si="13"/>
        <v>0</v>
      </c>
      <c r="Y18" s="39"/>
      <c r="Z18" s="39"/>
      <c r="AA18" s="77"/>
    </row>
    <row r="19" spans="2:27" s="49" customFormat="1" ht="39" customHeight="1" x14ac:dyDescent="0.25">
      <c r="B19" s="103">
        <f t="shared" si="10"/>
        <v>0</v>
      </c>
      <c r="C19" s="49" t="str">
        <f>BACKEND_SORTERING!B23</f>
        <v>#4</v>
      </c>
      <c r="D19" s="117">
        <f>IF(VLOOKUP($C19,BACKEND_SORTERING!$B$12:$E$37,4,FALSE)&gt;1,VLOOKUP($C19,BACKEND_SORTERING!$B$12:$E$37,4,FALSE),1)</f>
        <v>1</v>
      </c>
      <c r="E19" s="111" t="str">
        <f t="shared" si="0"/>
        <v/>
      </c>
      <c r="F19" s="111" t="str">
        <f t="shared" si="1"/>
        <v/>
      </c>
      <c r="G19" s="118" t="s">
        <v>108</v>
      </c>
      <c r="H19" s="118" t="s">
        <v>108</v>
      </c>
      <c r="I19" s="137" t="str">
        <f t="shared" si="20"/>
        <v>-</v>
      </c>
      <c r="J19" s="137" t="str">
        <f t="shared" si="21"/>
        <v>-</v>
      </c>
      <c r="K19" s="138">
        <f t="shared" si="22"/>
        <v>0</v>
      </c>
      <c r="L19" s="118" t="s">
        <v>108</v>
      </c>
      <c r="M19" s="118" t="s">
        <v>108</v>
      </c>
      <c r="N19" s="118" t="str">
        <f t="shared" si="23"/>
        <v>-</v>
      </c>
      <c r="O19" s="118" t="str">
        <f t="shared" si="24"/>
        <v>-</v>
      </c>
      <c r="P19" s="118">
        <f t="shared" si="25"/>
        <v>0</v>
      </c>
      <c r="Q19" s="118" t="s">
        <v>108</v>
      </c>
      <c r="R19" s="118" t="s">
        <v>108</v>
      </c>
      <c r="S19" s="1" t="str">
        <f t="shared" si="8"/>
        <v>-</v>
      </c>
      <c r="T19" s="1" t="str">
        <f t="shared" si="9"/>
        <v>-</v>
      </c>
      <c r="U19" s="41">
        <f t="shared" si="11"/>
        <v>0</v>
      </c>
      <c r="V19" s="54">
        <f>K19+P19+U19+0.0013</f>
        <v>1.2999999999999999E-3</v>
      </c>
      <c r="W19" s="54">
        <f t="shared" si="12"/>
        <v>10</v>
      </c>
      <c r="X19" s="140">
        <f t="shared" si="13"/>
        <v>0</v>
      </c>
      <c r="Y19" s="39"/>
      <c r="Z19" s="39"/>
      <c r="AA19" s="77"/>
    </row>
    <row r="20" spans="2:27" s="49" customFormat="1" ht="39" customHeight="1" x14ac:dyDescent="0.25">
      <c r="B20" s="103">
        <f t="shared" si="10"/>
        <v>0</v>
      </c>
      <c r="C20" s="49" t="str">
        <f>BACKEND_SORTERING!B24</f>
        <v>#2</v>
      </c>
      <c r="D20" s="117">
        <f>IF(VLOOKUP($C20,BACKEND_SORTERING!$B$12:$E$37,4,FALSE)&gt;1,VLOOKUP($C20,BACKEND_SORTERING!$B$12:$E$37,4,FALSE),1)</f>
        <v>1</v>
      </c>
      <c r="E20" s="111" t="str">
        <f t="shared" si="0"/>
        <v/>
      </c>
      <c r="F20" s="111" t="str">
        <f t="shared" si="1"/>
        <v/>
      </c>
      <c r="G20" s="118" t="s">
        <v>108</v>
      </c>
      <c r="H20" s="118" t="s">
        <v>108</v>
      </c>
      <c r="I20" s="137" t="str">
        <f t="shared" si="20"/>
        <v>-</v>
      </c>
      <c r="J20" s="137" t="str">
        <f t="shared" si="21"/>
        <v>-</v>
      </c>
      <c r="K20" s="138">
        <f t="shared" si="22"/>
        <v>0</v>
      </c>
      <c r="L20" s="118" t="s">
        <v>108</v>
      </c>
      <c r="M20" s="118" t="s">
        <v>108</v>
      </c>
      <c r="N20" s="118" t="str">
        <f t="shared" si="23"/>
        <v>-</v>
      </c>
      <c r="O20" s="118" t="str">
        <f t="shared" si="24"/>
        <v>-</v>
      </c>
      <c r="P20" s="118">
        <f t="shared" si="25"/>
        <v>0</v>
      </c>
      <c r="Q20" s="118" t="s">
        <v>108</v>
      </c>
      <c r="R20" s="118" t="s">
        <v>108</v>
      </c>
      <c r="S20" s="1" t="str">
        <f t="shared" si="8"/>
        <v>-</v>
      </c>
      <c r="T20" s="1" t="str">
        <f t="shared" si="9"/>
        <v>-</v>
      </c>
      <c r="U20" s="41">
        <f t="shared" si="11"/>
        <v>0</v>
      </c>
      <c r="V20" s="54">
        <f>K20+P20+U20+0.0014</f>
        <v>1.4E-3</v>
      </c>
      <c r="W20" s="54">
        <f t="shared" si="12"/>
        <v>9</v>
      </c>
      <c r="X20" s="140">
        <f t="shared" si="13"/>
        <v>0</v>
      </c>
      <c r="Y20" s="39"/>
      <c r="Z20" s="39"/>
      <c r="AA20" s="77"/>
    </row>
    <row r="21" spans="2:27" x14ac:dyDescent="0.25"/>
    <row r="22" spans="2:27" x14ac:dyDescent="0.25"/>
  </sheetData>
  <mergeCells count="7">
    <mergeCell ref="AB6:AC6"/>
    <mergeCell ref="Q5:R5"/>
    <mergeCell ref="G5:H5"/>
    <mergeCell ref="D6:F6"/>
    <mergeCell ref="L5:M5"/>
    <mergeCell ref="X4:X6"/>
    <mergeCell ref="G4:R4"/>
  </mergeCells>
  <conditionalFormatting sqref="X8:X20">
    <cfRule type="expression" dxfId="33" priority="33">
      <formula>$D$8=1</formula>
    </cfRule>
    <cfRule type="cellIs" dxfId="32" priority="46" stopIfTrue="1" operator="equal">
      <formula>0</formula>
    </cfRule>
  </conditionalFormatting>
  <conditionalFormatting sqref="G8:R20">
    <cfRule type="cellIs" dxfId="31" priority="34" operator="equal">
      <formula>"Lav"</formula>
    </cfRule>
    <cfRule type="cellIs" dxfId="30" priority="35" operator="equal">
      <formula>"Middels"</formula>
    </cfRule>
    <cfRule type="cellIs" dxfId="29" priority="36" operator="equal">
      <formula>"Høy"</formula>
    </cfRule>
    <cfRule type="expression" dxfId="28" priority="37">
      <formula>$D8=1</formula>
    </cfRule>
  </conditionalFormatting>
  <conditionalFormatting sqref="L6:N6 G6:H6">
    <cfRule type="cellIs" dxfId="27" priority="32" stopIfTrue="1" operator="equal">
      <formula>"[Legg inn verdi]"</formula>
    </cfRule>
  </conditionalFormatting>
  <conditionalFormatting sqref="L8:L20">
    <cfRule type="expression" dxfId="26" priority="30">
      <formula>$L$6="[Legg inn verdi]"</formula>
    </cfRule>
  </conditionalFormatting>
  <conditionalFormatting sqref="M8:M20">
    <cfRule type="expression" dxfId="25" priority="29">
      <formula>$L$6="[Legg inn verdi]"</formula>
    </cfRule>
  </conditionalFormatting>
  <conditionalFormatting sqref="Q8:Q20">
    <cfRule type="expression" dxfId="24" priority="28" stopIfTrue="1">
      <formula>$Q$6="[Legg inn verdi]"</formula>
    </cfRule>
  </conditionalFormatting>
  <conditionalFormatting sqref="R8:R20">
    <cfRule type="expression" dxfId="23" priority="27">
      <formula>$L$6="[Legg inn verdi]"</formula>
    </cfRule>
  </conditionalFormatting>
  <conditionalFormatting sqref="R8:R20">
    <cfRule type="expression" dxfId="22" priority="26" stopIfTrue="1">
      <formula>$Q$6="[Legg inn verdi]"</formula>
    </cfRule>
  </conditionalFormatting>
  <conditionalFormatting sqref="Q8:Q20">
    <cfRule type="expression" dxfId="21" priority="25">
      <formula>$L$6="[Legg inn verdi]"</formula>
    </cfRule>
  </conditionalFormatting>
  <conditionalFormatting sqref="Q8:Q20">
    <cfRule type="expression" dxfId="20" priority="24" stopIfTrue="1">
      <formula>$Q$6="[Legg inn verdi]"</formula>
    </cfRule>
  </conditionalFormatting>
  <conditionalFormatting sqref="M8:M20">
    <cfRule type="expression" dxfId="19" priority="23">
      <formula>$L$6="[Legg inn verdi]"</formula>
    </cfRule>
  </conditionalFormatting>
  <conditionalFormatting sqref="M8:M20">
    <cfRule type="expression" dxfId="18" priority="22" stopIfTrue="1">
      <formula>$Q$6="[Legg inn verdi]"</formula>
    </cfRule>
  </conditionalFormatting>
  <conditionalFormatting sqref="L8:L20">
    <cfRule type="expression" dxfId="17" priority="21">
      <formula>$L$6="[Legg inn verdi]"</formula>
    </cfRule>
  </conditionalFormatting>
  <conditionalFormatting sqref="L8:L20">
    <cfRule type="expression" dxfId="16" priority="20" stopIfTrue="1">
      <formula>$Q$6="[Legg inn verdi]"</formula>
    </cfRule>
  </conditionalFormatting>
  <conditionalFormatting sqref="H8:H20">
    <cfRule type="expression" dxfId="15" priority="19">
      <formula>$L$6="[Legg inn verdi]"</formula>
    </cfRule>
  </conditionalFormatting>
  <conditionalFormatting sqref="H8:H20">
    <cfRule type="expression" dxfId="14" priority="18" stopIfTrue="1">
      <formula>$Q$6="[Legg inn verdi]"</formula>
    </cfRule>
  </conditionalFormatting>
  <conditionalFormatting sqref="G8:G20">
    <cfRule type="expression" dxfId="13" priority="17">
      <formula>$L$6="[Legg inn verdi]"</formula>
    </cfRule>
  </conditionalFormatting>
  <conditionalFormatting sqref="G8:G20">
    <cfRule type="expression" dxfId="12" priority="16" stopIfTrue="1">
      <formula>$Q$6="[Legg inn verdi]"</formula>
    </cfRule>
  </conditionalFormatting>
  <conditionalFormatting sqref="G5:R5 G6:P6">
    <cfRule type="cellIs" dxfId="11" priority="13" operator="equal">
      <formula>"[Velg verdi]"</formula>
    </cfRule>
  </conditionalFormatting>
  <conditionalFormatting sqref="L8:M20">
    <cfRule type="expression" dxfId="10" priority="11" stopIfTrue="1">
      <formula>$L$5="[Velg verdi]"</formula>
    </cfRule>
  </conditionalFormatting>
  <conditionalFormatting sqref="Q8:R20">
    <cfRule type="expression" dxfId="9" priority="10">
      <formula>$Q$5="[Velg verdi]"</formula>
    </cfRule>
  </conditionalFormatting>
  <conditionalFormatting sqref="L7">
    <cfRule type="expression" dxfId="8" priority="9">
      <formula>$L$5="[Velg verdi]"</formula>
    </cfRule>
  </conditionalFormatting>
  <conditionalFormatting sqref="M7">
    <cfRule type="expression" dxfId="7" priority="8">
      <formula>$L$5="[Velg verdi]"</formula>
    </cfRule>
  </conditionalFormatting>
  <conditionalFormatting sqref="Q7">
    <cfRule type="expression" dxfId="6" priority="7" stopIfTrue="1">
      <formula>$Q$5="[Velg verdi]"</formula>
    </cfRule>
  </conditionalFormatting>
  <conditionalFormatting sqref="R7">
    <cfRule type="expression" dxfId="5" priority="6" stopIfTrue="1">
      <formula>$Q$5="[Velg verdi]"</formula>
    </cfRule>
  </conditionalFormatting>
  <conditionalFormatting sqref="M6:N6">
    <cfRule type="expression" dxfId="4" priority="4">
      <formula>$L$5="[Velg verdi]"</formula>
    </cfRule>
  </conditionalFormatting>
  <conditionalFormatting sqref="Q6:S6">
    <cfRule type="cellIs" dxfId="3" priority="3" stopIfTrue="1" operator="equal">
      <formula>"[Legg inn verdi]"</formula>
    </cfRule>
  </conditionalFormatting>
  <conditionalFormatting sqref="Q6:S6">
    <cfRule type="cellIs" dxfId="2" priority="2" operator="equal">
      <formula>"[Velg verdi]"</formula>
    </cfRule>
  </conditionalFormatting>
  <conditionalFormatting sqref="R6">
    <cfRule type="expression" dxfId="1" priority="1">
      <formula>$L$5="[Velg verdi]"</formula>
    </cfRule>
  </conditionalFormatting>
  <dataValidations count="1">
    <dataValidation type="list" allowBlank="1" showInputMessage="1" showErrorMessage="1" sqref="G8:H20 L8:M20 Q8:R20">
      <formula1>Effektnivå</formula1>
    </dataValidation>
  </dataValidations>
  <hyperlinks>
    <hyperlink ref="F4" location="Introduksjon!B19" display="Veiledning"/>
  </hyperlinks>
  <pageMargins left="0.70866141732283472" right="0.70866141732283472" top="0.74803149606299213" bottom="0.74803149606299213" header="0.31496062992125984" footer="0.31496062992125984"/>
  <pageSetup paperSize="9" scale="72" orientation="landscape" r:id="rId1"/>
  <headerFooter>
    <oddFooter>&amp;L&amp;D&amp;CSide 4   &amp;A&amp;R&amp;F</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47" id="{A55B84AC-4ECC-4F83-BA31-07F323CF2812}">
            <x14:iconSet iconSet="4TrafficLights" showValue="0" custom="1">
              <x14:cfvo type="percent">
                <xm:f>0</xm:f>
              </x14:cfvo>
              <x14:cfvo type="num">
                <xm:f>1</xm:f>
              </x14:cfvo>
              <x14:cfvo type="num">
                <xm:f>3</xm:f>
              </x14:cfvo>
              <x14:cfvo type="num">
                <xm:f>5</xm:f>
              </x14:cfvo>
              <x14:cfIcon iconSet="NoIcons" iconId="0"/>
              <x14:cfIcon iconSet="NoIcons" iconId="0"/>
              <x14:cfIcon iconSet="3TrafficLights1" iconId="1"/>
              <x14:cfIcon iconSet="3TrafficLights1" iconId="2"/>
            </x14:iconSet>
          </x14:cfRule>
          <xm:sqref>D8:D20</xm:sqref>
        </x14:conditionalFormatting>
        <x14:conditionalFormatting xmlns:xm="http://schemas.microsoft.com/office/excel/2006/main">
          <x14:cfRule type="expression" priority="14" id="{F2D813A6-B34B-4865-AE7D-7D5EF4D678EE}">
            <xm:f>'4_Tallfeste_potensial'!$D$5&lt;&gt;""</xm:f>
            <x14:dxf>
              <font>
                <b/>
                <i val="0"/>
                <color theme="0"/>
              </font>
              <fill>
                <gradientFill>
                  <stop position="0">
                    <color rgb="FF59B818"/>
                  </stop>
                  <stop position="1">
                    <color rgb="FF008000"/>
                  </stop>
                </gradientFill>
              </fill>
              <border>
                <right style="thin">
                  <color auto="1"/>
                </right>
                <bottom style="thin">
                  <color auto="1"/>
                </bottom>
                <vertical/>
                <horizontal/>
              </border>
            </x14:dxf>
          </x14:cfRule>
          <xm:sqref>X4:X6</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theme="6" tint="-0.249977111117893"/>
    <pageSetUpPr fitToPage="1"/>
  </sheetPr>
  <dimension ref="A1:F25"/>
  <sheetViews>
    <sheetView showGridLines="0" showRowColHeaders="0" workbookViewId="0">
      <pane ySplit="8" topLeftCell="A9" activePane="bottomLeft" state="frozen"/>
      <selection pane="bottomLeft" activeCell="D11" sqref="D11:E11"/>
    </sheetView>
  </sheetViews>
  <sheetFormatPr baseColWidth="10" defaultColWidth="0" defaultRowHeight="15" zeroHeight="1" x14ac:dyDescent="0.25"/>
  <cols>
    <col min="1" max="1" width="1.140625" style="34" customWidth="1"/>
    <col min="2" max="2" width="35" style="34" customWidth="1"/>
    <col min="3" max="3" width="20.28515625" style="34" hidden="1" customWidth="1"/>
    <col min="4" max="4" width="56.7109375" style="34" customWidth="1"/>
    <col min="5" max="5" width="25.7109375" style="34" customWidth="1"/>
    <col min="6" max="6" width="1.140625" style="34" customWidth="1"/>
    <col min="7" max="16384" width="9.140625" style="34" hidden="1"/>
  </cols>
  <sheetData>
    <row r="1" spans="1:6" ht="15.75" x14ac:dyDescent="0.25">
      <c r="A1" s="33"/>
      <c r="B1" s="172" t="s">
        <v>185</v>
      </c>
      <c r="C1" s="172"/>
      <c r="D1" s="172"/>
      <c r="E1" s="172"/>
      <c r="F1" s="38"/>
    </row>
    <row r="2" spans="1:6" ht="50.25" customHeight="1" x14ac:dyDescent="0.25">
      <c r="A2" s="33"/>
      <c r="B2" s="22"/>
      <c r="C2" s="22"/>
      <c r="D2" s="173"/>
      <c r="E2" s="173"/>
      <c r="F2" s="38"/>
    </row>
    <row r="3" spans="1:6" ht="15" customHeight="1" x14ac:dyDescent="0.25">
      <c r="A3" s="33"/>
      <c r="B3" s="131" t="s">
        <v>42</v>
      </c>
      <c r="C3" s="22"/>
      <c r="D3" s="108"/>
      <c r="E3" s="108"/>
      <c r="F3" s="38"/>
    </row>
    <row r="4" spans="1:6" ht="18.75" customHeight="1" x14ac:dyDescent="0.25">
      <c r="A4" s="33"/>
      <c r="B4" s="132" t="s">
        <v>141</v>
      </c>
      <c r="C4" s="22"/>
      <c r="D4" s="174" t="s">
        <v>181</v>
      </c>
      <c r="E4" s="175"/>
      <c r="F4" s="38"/>
    </row>
    <row r="5" spans="1:6" s="107" customFormat="1" ht="25.5" customHeight="1" x14ac:dyDescent="0.25">
      <c r="A5" s="104"/>
      <c r="B5" s="136" t="str">
        <f>IFERROR(VLOOKUP($C5,'3_Prioritering'!$B$8:$F$20,5,FALSE),"")</f>
        <v/>
      </c>
      <c r="C5" s="105">
        <v>1</v>
      </c>
      <c r="D5" s="178" t="str">
        <f>IFERROR(VLOOKUP($C5,'3_Prioritering'!$B$8:$F$20,4,FALSE),"")</f>
        <v/>
      </c>
      <c r="E5" s="179"/>
      <c r="F5" s="106"/>
    </row>
    <row r="6" spans="1:6" s="107" customFormat="1" ht="25.5" customHeight="1" x14ac:dyDescent="0.25">
      <c r="A6" s="104"/>
      <c r="B6" s="136" t="str">
        <f>IFERROR(VLOOKUP($C6,'3_Prioritering'!$B$8:$F$20,5,FALSE),"")</f>
        <v/>
      </c>
      <c r="C6" s="105">
        <v>2</v>
      </c>
      <c r="D6" s="178" t="str">
        <f>IFERROR(VLOOKUP($C6,'3_Prioritering'!$B$8:$F$20,4,FALSE),"")</f>
        <v/>
      </c>
      <c r="E6" s="179"/>
      <c r="F6" s="106"/>
    </row>
    <row r="7" spans="1:6" s="107" customFormat="1" ht="25.5" customHeight="1" x14ac:dyDescent="0.25">
      <c r="A7" s="104"/>
      <c r="B7" s="136" t="str">
        <f>IFERROR(VLOOKUP($C7,'3_Prioritering'!$B$8:$F$20,5,FALSE),"")</f>
        <v/>
      </c>
      <c r="C7" s="105">
        <v>3</v>
      </c>
      <c r="D7" s="178" t="str">
        <f>IFERROR(VLOOKUP($C7,'3_Prioritering'!$B$8:$F$20,4,FALSE),"")</f>
        <v/>
      </c>
      <c r="E7" s="179"/>
      <c r="F7" s="106"/>
    </row>
    <row r="8" spans="1:6" s="107" customFormat="1" ht="25.5" customHeight="1" x14ac:dyDescent="0.25">
      <c r="A8" s="104"/>
      <c r="B8" s="136" t="str">
        <f>IFERROR(VLOOKUP($C8,'3_Prioritering'!$B$8:$F$20,5,FALSE),"")</f>
        <v/>
      </c>
      <c r="C8" s="105">
        <v>4</v>
      </c>
      <c r="D8" s="178" t="str">
        <f>IFERROR(VLOOKUP($C8,'3_Prioritering'!$B$8:$F$20,4,FALSE),"")</f>
        <v/>
      </c>
      <c r="E8" s="179"/>
      <c r="F8" s="106"/>
    </row>
    <row r="9" spans="1:6" ht="15.75" x14ac:dyDescent="0.25">
      <c r="A9" s="33"/>
      <c r="B9" s="35"/>
      <c r="C9" s="35"/>
      <c r="D9" s="36"/>
      <c r="E9" s="38"/>
      <c r="F9" s="38"/>
    </row>
    <row r="10" spans="1:6" ht="15.75" x14ac:dyDescent="0.25">
      <c r="A10" s="37"/>
      <c r="B10" s="132" t="s">
        <v>46</v>
      </c>
      <c r="C10" s="98"/>
      <c r="D10" s="174" t="s">
        <v>47</v>
      </c>
      <c r="E10" s="175"/>
      <c r="F10" s="38"/>
    </row>
    <row r="11" spans="1:6" ht="50.25" customHeight="1" x14ac:dyDescent="0.25">
      <c r="A11" s="33"/>
      <c r="B11" s="176" t="s">
        <v>189</v>
      </c>
      <c r="C11" s="99"/>
      <c r="D11" s="170" t="s">
        <v>190</v>
      </c>
      <c r="E11" s="171"/>
      <c r="F11" s="38"/>
    </row>
    <row r="12" spans="1:6" ht="49.5" customHeight="1" x14ac:dyDescent="0.25">
      <c r="A12" s="33"/>
      <c r="B12" s="177"/>
      <c r="C12" s="100"/>
      <c r="D12" s="170" t="s">
        <v>122</v>
      </c>
      <c r="E12" s="171"/>
      <c r="F12" s="38"/>
    </row>
    <row r="13" spans="1:6" ht="42" customHeight="1" x14ac:dyDescent="0.25">
      <c r="A13" s="33"/>
      <c r="B13" s="91" t="s">
        <v>118</v>
      </c>
      <c r="C13" s="101"/>
      <c r="D13" s="170" t="s">
        <v>157</v>
      </c>
      <c r="E13" s="171"/>
      <c r="F13" s="38"/>
    </row>
    <row r="14" spans="1:6" ht="37.5" customHeight="1" x14ac:dyDescent="0.25">
      <c r="A14" s="33"/>
      <c r="B14" s="92" t="s">
        <v>119</v>
      </c>
      <c r="C14" s="102"/>
      <c r="D14" s="170" t="s">
        <v>157</v>
      </c>
      <c r="E14" s="171"/>
      <c r="F14" s="38"/>
    </row>
    <row r="15" spans="1:6" ht="37.5" customHeight="1" x14ac:dyDescent="0.25">
      <c r="A15" s="33"/>
      <c r="B15" s="91" t="s">
        <v>120</v>
      </c>
      <c r="C15" s="101"/>
      <c r="D15" s="170" t="s">
        <v>157</v>
      </c>
      <c r="E15" s="171"/>
      <c r="F15" s="38"/>
    </row>
    <row r="16" spans="1:6" ht="37.5" customHeight="1" x14ac:dyDescent="0.25">
      <c r="A16" s="33"/>
      <c r="B16" s="91" t="s">
        <v>121</v>
      </c>
      <c r="C16" s="101"/>
      <c r="D16" s="170" t="s">
        <v>157</v>
      </c>
      <c r="E16" s="171"/>
      <c r="F16" s="38"/>
    </row>
    <row r="17" spans="1:6" x14ac:dyDescent="0.25">
      <c r="A17" s="38"/>
      <c r="B17" s="38"/>
      <c r="C17" s="38"/>
      <c r="D17" s="38"/>
      <c r="E17" s="38"/>
      <c r="F17" s="38"/>
    </row>
    <row r="18" spans="1:6" x14ac:dyDescent="0.25">
      <c r="A18" s="38"/>
      <c r="B18" s="38"/>
      <c r="C18" s="38"/>
      <c r="D18" s="38"/>
      <c r="E18" s="38"/>
      <c r="F18" s="38"/>
    </row>
    <row r="19" spans="1:6" x14ac:dyDescent="0.25">
      <c r="A19" s="38"/>
      <c r="B19" s="38"/>
      <c r="C19" s="38"/>
      <c r="D19" s="38"/>
      <c r="E19" s="38"/>
      <c r="F19" s="38"/>
    </row>
    <row r="20" spans="1:6" x14ac:dyDescent="0.25">
      <c r="A20" s="38"/>
      <c r="B20" s="38"/>
      <c r="C20" s="38"/>
      <c r="D20" s="38"/>
      <c r="E20" s="38"/>
      <c r="F20" s="38"/>
    </row>
    <row r="21" spans="1:6" x14ac:dyDescent="0.25">
      <c r="A21" s="38"/>
      <c r="B21" s="38"/>
      <c r="C21" s="38"/>
      <c r="D21" s="38"/>
      <c r="E21" s="38"/>
      <c r="F21" s="38"/>
    </row>
    <row r="22" spans="1:6" x14ac:dyDescent="0.25">
      <c r="A22" s="38"/>
      <c r="B22" s="38"/>
      <c r="C22" s="38"/>
      <c r="D22" s="38"/>
      <c r="E22" s="38"/>
      <c r="F22" s="38"/>
    </row>
    <row r="23" spans="1:6" x14ac:dyDescent="0.25">
      <c r="A23" s="38"/>
      <c r="B23" s="38"/>
      <c r="C23" s="38"/>
      <c r="D23" s="38"/>
      <c r="E23" s="38"/>
      <c r="F23" s="38"/>
    </row>
    <row r="24" spans="1:6" hidden="1" x14ac:dyDescent="0.25"/>
    <row r="25" spans="1:6" hidden="1" x14ac:dyDescent="0.25"/>
  </sheetData>
  <sheetProtection sheet="1" objects="1" scenarios="1"/>
  <mergeCells count="15">
    <mergeCell ref="D13:E13"/>
    <mergeCell ref="D14:E14"/>
    <mergeCell ref="D15:E15"/>
    <mergeCell ref="D16:E16"/>
    <mergeCell ref="B1:E1"/>
    <mergeCell ref="D2:E2"/>
    <mergeCell ref="D10:E10"/>
    <mergeCell ref="B11:B12"/>
    <mergeCell ref="D11:E11"/>
    <mergeCell ref="D12:E12"/>
    <mergeCell ref="D4:E4"/>
    <mergeCell ref="D5:E5"/>
    <mergeCell ref="D6:E6"/>
    <mergeCell ref="D7:E7"/>
    <mergeCell ref="D8:E8"/>
  </mergeCells>
  <hyperlinks>
    <hyperlink ref="B3" location="Introduksjon!B25" display="Veiledning"/>
  </hyperlinks>
  <pageMargins left="0.70866141732283472" right="0.70866141732283472" top="0.74803149606299213" bottom="0.74803149606299213" header="0.31496062992125984" footer="0.31496062992125984"/>
  <pageSetup paperSize="9" scale="91" orientation="landscape" r:id="rId1"/>
  <headerFooter>
    <oddFooter>&amp;L&amp;D&amp;CSide 5  &amp;A&amp;R&amp;F</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S84"/>
  <sheetViews>
    <sheetView showGridLines="0" workbookViewId="0">
      <selection activeCell="B6" sqref="B6:B10"/>
    </sheetView>
  </sheetViews>
  <sheetFormatPr baseColWidth="10" defaultColWidth="9.140625" defaultRowHeight="15" x14ac:dyDescent="0.25"/>
  <cols>
    <col min="2" max="2" width="19.42578125" customWidth="1"/>
    <col min="3" max="3" width="32.42578125" style="49" customWidth="1"/>
    <col min="4" max="4" width="24.28515625" customWidth="1"/>
    <col min="5" max="5" width="93.5703125" customWidth="1"/>
  </cols>
  <sheetData>
    <row r="1" spans="1:5" s="1" customFormat="1" x14ac:dyDescent="0.25">
      <c r="A1" s="53" t="s">
        <v>56</v>
      </c>
      <c r="C1" s="49"/>
    </row>
    <row r="2" spans="1:5" s="1" customFormat="1" x14ac:dyDescent="0.25">
      <c r="C2" s="49"/>
    </row>
    <row r="3" spans="1:5" s="1" customFormat="1" x14ac:dyDescent="0.25">
      <c r="C3" s="49"/>
    </row>
    <row r="4" spans="1:5" s="1" customFormat="1" x14ac:dyDescent="0.25">
      <c r="C4" s="49"/>
    </row>
    <row r="5" spans="1:5" x14ac:dyDescent="0.25">
      <c r="B5" t="s">
        <v>31</v>
      </c>
    </row>
    <row r="6" spans="1:5" x14ac:dyDescent="0.25">
      <c r="B6" s="48" t="s">
        <v>69</v>
      </c>
      <c r="C6" s="50" t="s">
        <v>38</v>
      </c>
      <c r="E6" s="119"/>
    </row>
    <row r="7" spans="1:5" x14ac:dyDescent="0.25">
      <c r="B7" s="48" t="s">
        <v>21</v>
      </c>
      <c r="C7" s="50">
        <v>0</v>
      </c>
    </row>
    <row r="8" spans="1:5" x14ac:dyDescent="0.25">
      <c r="B8" s="48" t="s">
        <v>24</v>
      </c>
      <c r="C8" s="50">
        <v>1</v>
      </c>
    </row>
    <row r="9" spans="1:5" x14ac:dyDescent="0.25">
      <c r="B9" s="48" t="s">
        <v>173</v>
      </c>
      <c r="C9" s="50">
        <v>3</v>
      </c>
    </row>
    <row r="10" spans="1:5" x14ac:dyDescent="0.25">
      <c r="B10" s="48" t="s">
        <v>25</v>
      </c>
      <c r="C10" s="50">
        <v>5</v>
      </c>
    </row>
    <row r="11" spans="1:5" x14ac:dyDescent="0.25">
      <c r="B11" s="1"/>
      <c r="C11" s="1"/>
      <c r="D11" s="1"/>
    </row>
    <row r="12" spans="1:5" s="1" customFormat="1" x14ac:dyDescent="0.25">
      <c r="B12" t="s">
        <v>32</v>
      </c>
    </row>
    <row r="13" spans="1:5" s="1" customFormat="1" x14ac:dyDescent="0.25">
      <c r="B13" s="48" t="s">
        <v>108</v>
      </c>
      <c r="C13" s="50" t="s">
        <v>38</v>
      </c>
    </row>
    <row r="14" spans="1:5" s="1" customFormat="1" x14ac:dyDescent="0.25">
      <c r="B14" s="48" t="s">
        <v>133</v>
      </c>
      <c r="C14" s="50">
        <v>0</v>
      </c>
    </row>
    <row r="15" spans="1:5" s="1" customFormat="1" x14ac:dyDescent="0.25">
      <c r="B15" s="48" t="s">
        <v>33</v>
      </c>
      <c r="C15" s="50">
        <v>1</v>
      </c>
    </row>
    <row r="16" spans="1:5" s="1" customFormat="1" x14ac:dyDescent="0.25">
      <c r="B16" s="48" t="s">
        <v>34</v>
      </c>
      <c r="C16" s="50">
        <v>3</v>
      </c>
    </row>
    <row r="17" spans="1:19" s="1" customFormat="1" x14ac:dyDescent="0.25">
      <c r="B17" s="48" t="s">
        <v>35</v>
      </c>
      <c r="C17" s="50">
        <v>5</v>
      </c>
    </row>
    <row r="18" spans="1:19" s="1" customFormat="1" x14ac:dyDescent="0.25"/>
    <row r="19" spans="1:19" s="1" customFormat="1" x14ac:dyDescent="0.25">
      <c r="B19" s="65" t="s">
        <v>70</v>
      </c>
    </row>
    <row r="20" spans="1:19" s="1" customFormat="1" x14ac:dyDescent="0.25">
      <c r="B20" s="1">
        <f>COUNTIF('2_Strategivurdering'!G9:G11,"[Velg verdi]")</f>
        <v>3</v>
      </c>
    </row>
    <row r="21" spans="1:19" s="1" customFormat="1" x14ac:dyDescent="0.25">
      <c r="B21" s="1">
        <f>COUNTIF('2_Strategivurdering'!G13:G15,"[Velg verdi]")</f>
        <v>3</v>
      </c>
    </row>
    <row r="22" spans="1:19" s="1" customFormat="1" x14ac:dyDescent="0.25">
      <c r="B22" s="1">
        <f>COUNTIF('2_Strategivurdering'!G17:G18,"[Velg verdi]")</f>
        <v>2</v>
      </c>
    </row>
    <row r="23" spans="1:19" s="1" customFormat="1" x14ac:dyDescent="0.25">
      <c r="B23" s="1">
        <f>COUNTIF('2_Strategivurdering'!G20,"[Velg verdi]")</f>
        <v>1</v>
      </c>
    </row>
    <row r="24" spans="1:19" s="1" customFormat="1" x14ac:dyDescent="0.25">
      <c r="B24" s="1">
        <f>COUNTIF('2_Strategivurdering'!G22:G25,"[Velg verdi]")</f>
        <v>4</v>
      </c>
    </row>
    <row r="25" spans="1:19" s="1" customFormat="1" x14ac:dyDescent="0.25">
      <c r="B25" s="1">
        <f>COUNTIF('2_Strategivurdering'!G27:G29,"[Velg verdi]")</f>
        <v>3</v>
      </c>
    </row>
    <row r="26" spans="1:19" x14ac:dyDescent="0.25">
      <c r="B26" s="1">
        <f>COUNTIF('2_Strategivurdering'!G31:G33,"[Velg verdi]")</f>
        <v>3</v>
      </c>
    </row>
    <row r="27" spans="1:19" x14ac:dyDescent="0.25">
      <c r="B27" s="66">
        <f>SUM(B20:B26)</f>
        <v>19</v>
      </c>
    </row>
    <row r="28" spans="1:19" x14ac:dyDescent="0.25">
      <c r="B28" s="9"/>
      <c r="H28" s="1"/>
      <c r="I28" s="1"/>
      <c r="J28" s="1"/>
      <c r="K28" s="1"/>
      <c r="L28" s="1"/>
      <c r="M28" s="1"/>
      <c r="N28" s="1"/>
      <c r="O28" s="1"/>
      <c r="P28" s="1"/>
      <c r="Q28" s="1"/>
      <c r="R28" s="1"/>
      <c r="S28" s="1"/>
    </row>
    <row r="29" spans="1:19" x14ac:dyDescent="0.25">
      <c r="B29" t="s">
        <v>54</v>
      </c>
      <c r="H29" s="1"/>
      <c r="I29" s="1"/>
      <c r="J29" s="1"/>
      <c r="K29" s="1"/>
      <c r="L29" s="1"/>
      <c r="M29" s="1"/>
      <c r="N29" s="1"/>
      <c r="O29" s="1"/>
      <c r="P29" s="1"/>
      <c r="Q29" s="1"/>
      <c r="R29" s="1"/>
      <c r="S29" s="1"/>
    </row>
    <row r="30" spans="1:19" x14ac:dyDescent="0.25">
      <c r="B30" s="67" t="s">
        <v>48</v>
      </c>
      <c r="C30" s="68" t="s">
        <v>58</v>
      </c>
      <c r="D30" s="67" t="s">
        <v>3</v>
      </c>
      <c r="E30" s="67" t="s">
        <v>22</v>
      </c>
      <c r="H30" s="1"/>
      <c r="I30" s="1"/>
      <c r="J30" s="1"/>
      <c r="K30" s="1"/>
      <c r="L30" s="1"/>
      <c r="M30" s="1"/>
      <c r="N30" s="1"/>
      <c r="O30" s="1"/>
      <c r="P30" s="1"/>
      <c r="Q30" s="1"/>
      <c r="R30" s="1"/>
      <c r="S30" s="1"/>
    </row>
    <row r="31" spans="1:19" ht="14.25" customHeight="1" x14ac:dyDescent="0.25">
      <c r="B31" s="54" t="s">
        <v>71</v>
      </c>
      <c r="C31" s="51" t="s">
        <v>4</v>
      </c>
      <c r="D31" s="51" t="s">
        <v>61</v>
      </c>
      <c r="E31" s="48" t="str">
        <f>VLOOKUP(B31,'2_Strategivurdering'!$D$9:$F$34,3,FALSE)</f>
        <v>1. Volumet kan samles til færre antall leverandører</v>
      </c>
      <c r="H31" s="1"/>
      <c r="I31" s="1"/>
      <c r="J31" s="1"/>
      <c r="K31" s="1"/>
      <c r="L31" s="1"/>
      <c r="M31" s="1"/>
      <c r="N31" s="1"/>
      <c r="O31" s="1"/>
      <c r="P31" s="1"/>
      <c r="Q31" s="1"/>
      <c r="R31" s="1"/>
      <c r="S31" s="1"/>
    </row>
    <row r="32" spans="1:19" ht="14.25" customHeight="1" x14ac:dyDescent="0.25">
      <c r="A32" s="1"/>
      <c r="B32" s="54" t="s">
        <v>72</v>
      </c>
      <c r="C32" s="51" t="s">
        <v>4</v>
      </c>
      <c r="D32" s="51" t="s">
        <v>61</v>
      </c>
      <c r="E32" s="48" t="str">
        <f>VLOOKUP(B32,'2_Strategivurdering'!$D$9:$F$34,3,FALSE)</f>
        <v>2. Det er mulig å kjøpe mer fra den eksisterende leverandør som i dag yter best</v>
      </c>
      <c r="H32" s="1"/>
      <c r="I32" s="1"/>
      <c r="J32" s="1"/>
      <c r="K32" s="1"/>
      <c r="L32" s="1"/>
      <c r="M32" s="1"/>
      <c r="N32" s="1"/>
      <c r="O32" s="1"/>
      <c r="P32" s="1"/>
      <c r="Q32" s="1"/>
      <c r="R32" s="1"/>
      <c r="S32" s="1"/>
    </row>
    <row r="33" spans="1:19" ht="14.25" customHeight="1" x14ac:dyDescent="0.25">
      <c r="A33" s="1"/>
      <c r="B33" s="54" t="s">
        <v>73</v>
      </c>
      <c r="C33" s="51" t="s">
        <v>4</v>
      </c>
      <c r="D33" s="51" t="s">
        <v>61</v>
      </c>
      <c r="E33" s="48" t="str">
        <f>VLOOKUP(B33,'2_Strategivurdering'!$D$9:$F$34,3,FALSE)</f>
        <v>3. Flere avdelinger kan kjøpe på samme kontrakt</v>
      </c>
      <c r="H33" s="1"/>
      <c r="I33" s="1"/>
      <c r="J33" s="1"/>
      <c r="K33" s="1"/>
      <c r="L33" s="1"/>
      <c r="M33" s="1"/>
      <c r="N33" s="1"/>
      <c r="O33" s="1"/>
      <c r="P33" s="1"/>
      <c r="Q33" s="1"/>
      <c r="R33" s="1"/>
      <c r="S33" s="1"/>
    </row>
    <row r="34" spans="1:19" ht="14.25" customHeight="1" x14ac:dyDescent="0.25">
      <c r="A34" s="1"/>
      <c r="B34" s="54" t="s">
        <v>75</v>
      </c>
      <c r="C34" s="51" t="s">
        <v>8</v>
      </c>
      <c r="D34" s="51" t="s">
        <v>61</v>
      </c>
      <c r="E34" s="48" t="str">
        <f>VLOOKUP(B34,'2_Strategivurdering'!$D$9:$F$34,3,FALSE)</f>
        <v>4. Virksomhetens avdelinger har forskjellige priser på samme produkt/tjeneste</v>
      </c>
      <c r="H34" s="1"/>
      <c r="I34" s="1"/>
      <c r="J34" s="1"/>
      <c r="K34" s="1"/>
      <c r="L34" s="1"/>
      <c r="M34" s="1"/>
      <c r="N34" s="1"/>
      <c r="O34" s="1"/>
      <c r="P34" s="1"/>
      <c r="Q34" s="1"/>
      <c r="R34" s="1"/>
      <c r="S34" s="1"/>
    </row>
    <row r="35" spans="1:19" ht="14.25" customHeight="1" x14ac:dyDescent="0.25">
      <c r="A35" s="1"/>
      <c r="B35" s="54" t="s">
        <v>76</v>
      </c>
      <c r="C35" s="51" t="s">
        <v>8</v>
      </c>
      <c r="D35" s="51" t="s">
        <v>61</v>
      </c>
      <c r="E35" s="48" t="str">
        <f>VLOOKUP(B35,'2_Strategivurdering'!$D$9:$F$34,3,FALSE)</f>
        <v>5. En sammenligning med eksterne priser (benchmark) vil avdekke prisforskjeller</v>
      </c>
      <c r="H35" s="1"/>
      <c r="I35" s="1"/>
      <c r="J35" s="1"/>
      <c r="K35" s="1"/>
      <c r="L35" s="1"/>
      <c r="M35" s="1"/>
      <c r="N35" s="1"/>
      <c r="O35" s="1"/>
      <c r="P35" s="1"/>
      <c r="Q35" s="1"/>
      <c r="R35" s="1"/>
      <c r="S35" s="1"/>
    </row>
    <row r="36" spans="1:19" ht="14.25" customHeight="1" x14ac:dyDescent="0.25">
      <c r="A36" s="1"/>
      <c r="B36" s="54" t="s">
        <v>77</v>
      </c>
      <c r="C36" s="51" t="s">
        <v>8</v>
      </c>
      <c r="D36" s="51" t="s">
        <v>61</v>
      </c>
      <c r="E36" s="48" t="str">
        <f>VLOOKUP(B36,'2_Strategivurdering'!$D$9:$F$34,3,FALSE)</f>
        <v>6. Det er mulig å oppnå innsikt i kostnadsstruktur og dermed fastsetting av rimeligere pris</v>
      </c>
      <c r="H36" s="1"/>
      <c r="I36" s="1"/>
      <c r="J36" s="1"/>
      <c r="K36" s="1"/>
      <c r="L36" s="1"/>
      <c r="M36" s="1"/>
      <c r="N36" s="1"/>
      <c r="O36" s="1"/>
      <c r="P36" s="1"/>
      <c r="Q36" s="1"/>
      <c r="R36" s="1"/>
      <c r="S36" s="1"/>
    </row>
    <row r="37" spans="1:19" ht="14.25" customHeight="1" x14ac:dyDescent="0.25">
      <c r="A37" s="1"/>
      <c r="B37" s="54" t="s">
        <v>79</v>
      </c>
      <c r="C37" s="51" t="s">
        <v>52</v>
      </c>
      <c r="D37" s="51" t="s">
        <v>61</v>
      </c>
      <c r="E37" s="48" t="str">
        <f>VLOOKUP(B37,'2_Strategivurdering'!$D$9:$F$34,3,FALSE)</f>
        <v>7. Konkurransen kan økes gjennom å oppfordre nye leverandører til å delta i anbudet</v>
      </c>
      <c r="H37" s="1"/>
      <c r="I37" s="1"/>
      <c r="J37" s="1"/>
      <c r="K37" s="1"/>
      <c r="L37" s="1"/>
      <c r="M37" s="1"/>
      <c r="N37" s="1"/>
      <c r="O37" s="1"/>
      <c r="P37" s="1"/>
      <c r="Q37" s="1"/>
      <c r="R37" s="1"/>
      <c r="S37" s="1"/>
    </row>
    <row r="38" spans="1:19" ht="14.25" customHeight="1" x14ac:dyDescent="0.25">
      <c r="A38" s="1"/>
      <c r="B38" s="54" t="s">
        <v>80</v>
      </c>
      <c r="C38" s="51" t="s">
        <v>52</v>
      </c>
      <c r="D38" s="51" t="s">
        <v>61</v>
      </c>
      <c r="E38" s="48" t="str">
        <f>VLOOKUP(B38,'2_Strategivurdering'!$D$9:$F$34,3,FALSE)</f>
        <v>8. Det finnes potensielle leverandører som ikke følger med på publisering av konkurransegrunnlag.</v>
      </c>
      <c r="H38" s="1"/>
      <c r="I38" s="1"/>
      <c r="J38" s="1"/>
      <c r="K38" s="1"/>
      <c r="L38" s="1"/>
      <c r="M38" s="1"/>
      <c r="N38" s="1"/>
      <c r="O38" s="1"/>
      <c r="P38" s="1"/>
      <c r="Q38" s="1"/>
      <c r="R38" s="1"/>
      <c r="S38" s="1"/>
    </row>
    <row r="39" spans="1:19" ht="14.25" customHeight="1" x14ac:dyDescent="0.25">
      <c r="A39" s="1"/>
      <c r="B39" s="54" t="s">
        <v>82</v>
      </c>
      <c r="C39" s="51" t="s">
        <v>14</v>
      </c>
      <c r="D39" s="59" t="s">
        <v>60</v>
      </c>
      <c r="E39" s="48" t="str">
        <f>VLOOKUP(B39,'2_Strategivurdering'!$D$9:$F$34,3,FALSE)</f>
        <v>9. Endring av intern atferd kan redusere forbruk av varen eller tjenesten</v>
      </c>
      <c r="H39" s="1"/>
      <c r="I39" s="1"/>
      <c r="J39" s="1"/>
      <c r="K39" s="1"/>
      <c r="L39" s="1"/>
      <c r="M39" s="1"/>
      <c r="N39" s="1"/>
      <c r="O39" s="1"/>
      <c r="P39" s="1"/>
      <c r="Q39" s="1"/>
      <c r="R39" s="1"/>
      <c r="S39" s="1"/>
    </row>
    <row r="40" spans="1:19" ht="15.75" x14ac:dyDescent="0.25">
      <c r="A40" s="1"/>
      <c r="B40" s="54" t="s">
        <v>84</v>
      </c>
      <c r="C40" s="52" t="s">
        <v>55</v>
      </c>
      <c r="D40" s="59" t="s">
        <v>60</v>
      </c>
      <c r="E40" s="48" t="str">
        <f>VLOOKUP(B40,'2_Strategivurdering'!$D$9:$F$34,3,FALSE)</f>
        <v>10. Admin.- og vedlikeholdskostnader kan minskes ved kjøp av standardiserte produkter/tjenester</v>
      </c>
      <c r="H40" s="1"/>
      <c r="I40" s="1"/>
      <c r="J40" s="1"/>
      <c r="K40" s="1"/>
      <c r="L40" s="1"/>
      <c r="M40" s="1"/>
      <c r="N40" s="1"/>
      <c r="O40" s="1"/>
      <c r="P40" s="1"/>
      <c r="Q40" s="1"/>
      <c r="R40" s="1"/>
      <c r="S40" s="1"/>
    </row>
    <row r="41" spans="1:19" ht="14.25" customHeight="1" x14ac:dyDescent="0.25">
      <c r="A41" s="1"/>
      <c r="B41" s="54" t="s">
        <v>85</v>
      </c>
      <c r="C41" s="51" t="s">
        <v>15</v>
      </c>
      <c r="D41" s="59" t="s">
        <v>60</v>
      </c>
      <c r="E41" s="48" t="str">
        <f>VLOOKUP(B41,'2_Strategivurdering'!$D$9:$F$34,3,FALSE)</f>
        <v>11. Det er mulig å  åpne opp spesifikasjonen slik at flere leverandører kan delta i anbudet</v>
      </c>
      <c r="H41" s="1"/>
      <c r="I41" s="1"/>
      <c r="J41" s="1"/>
      <c r="K41" s="1"/>
      <c r="L41" s="1"/>
      <c r="M41" s="1"/>
      <c r="N41" s="1"/>
      <c r="O41" s="1"/>
      <c r="P41" s="1"/>
      <c r="Q41" s="1"/>
      <c r="R41" s="1"/>
      <c r="S41" s="1"/>
    </row>
    <row r="42" spans="1:19" ht="14.25" customHeight="1" x14ac:dyDescent="0.25">
      <c r="A42" s="1"/>
      <c r="B42" s="54" t="s">
        <v>86</v>
      </c>
      <c r="C42" s="51" t="s">
        <v>15</v>
      </c>
      <c r="D42" s="59" t="s">
        <v>60</v>
      </c>
      <c r="E42" s="48" t="str">
        <f>VLOOKUP(B42,'2_Strategivurdering'!$D$9:$F$34,3,FALSE)</f>
        <v xml:space="preserve">12. Funksjonell spesifikasjon er mulig (i stedet for en svært detaljert teknisk spesifikasjon) </v>
      </c>
      <c r="H42" s="1"/>
      <c r="I42" s="1"/>
      <c r="J42" s="1"/>
      <c r="K42" s="1"/>
      <c r="L42" s="1"/>
      <c r="M42" s="1"/>
      <c r="N42" s="1"/>
      <c r="O42" s="1"/>
      <c r="P42" s="1"/>
      <c r="Q42" s="1"/>
      <c r="R42" s="1"/>
      <c r="S42" s="1"/>
    </row>
    <row r="43" spans="1:19" ht="14.25" customHeight="1" x14ac:dyDescent="0.25">
      <c r="A43" s="1"/>
      <c r="B43" s="54" t="s">
        <v>87</v>
      </c>
      <c r="C43" s="51" t="s">
        <v>15</v>
      </c>
      <c r="D43" s="59" t="s">
        <v>60</v>
      </c>
      <c r="E43" s="48" t="str">
        <f>VLOOKUP(B43,'2_Strategivurdering'!$D$9:$F$34,3,FALSE)</f>
        <v>13. Totalkostnad kan reduseres ved å ha et levesyklusperspektiv</v>
      </c>
      <c r="H43" s="1"/>
      <c r="I43" s="1"/>
      <c r="J43" s="1"/>
      <c r="K43" s="1"/>
      <c r="L43" s="1"/>
      <c r="M43" s="1"/>
      <c r="N43" s="1"/>
      <c r="O43" s="1"/>
      <c r="P43" s="1"/>
      <c r="Q43" s="1"/>
      <c r="R43" s="1"/>
      <c r="S43" s="1"/>
    </row>
    <row r="44" spans="1:19" ht="14.25" customHeight="1" x14ac:dyDescent="0.25">
      <c r="A44" s="1"/>
      <c r="B44" s="54" t="s">
        <v>89</v>
      </c>
      <c r="C44" s="51" t="s">
        <v>11</v>
      </c>
      <c r="D44" s="59" t="s">
        <v>60</v>
      </c>
      <c r="E44" s="48" t="str">
        <f>VLOOKUP(B44,'2_Strategivurdering'!$D$9:$F$34,3,FALSE)</f>
        <v>14. Lavere totalkostnad kan oppnås ved å outsource evt. ved å innsource</v>
      </c>
      <c r="H44" s="1"/>
      <c r="I44" s="1"/>
      <c r="J44" s="1"/>
      <c r="K44" s="1"/>
      <c r="L44" s="1"/>
      <c r="M44" s="1"/>
      <c r="N44" s="1"/>
      <c r="O44" s="1"/>
      <c r="P44" s="1"/>
      <c r="Q44" s="1"/>
      <c r="R44" s="1"/>
      <c r="S44" s="1"/>
    </row>
    <row r="45" spans="1:19" ht="14.25" customHeight="1" x14ac:dyDescent="0.25">
      <c r="A45" s="1"/>
      <c r="B45" s="54" t="s">
        <v>90</v>
      </c>
      <c r="C45" s="51" t="s">
        <v>11</v>
      </c>
      <c r="D45" s="59" t="s">
        <v>60</v>
      </c>
      <c r="E45" s="48" t="str">
        <f>VLOOKUP(B45,'2_Strategivurdering'!$D$9:$F$34,3,FALSE)</f>
        <v>15. Konkurransesituasjonen kan bedres gjennom tiltak som støtter etablering av nye leverandører</v>
      </c>
      <c r="H45" s="1"/>
      <c r="I45" s="1"/>
      <c r="J45" s="1"/>
      <c r="K45" s="1"/>
      <c r="L45" s="1"/>
      <c r="M45" s="1"/>
      <c r="N45" s="1"/>
      <c r="O45" s="1"/>
      <c r="P45" s="1"/>
      <c r="Q45" s="1"/>
      <c r="R45" s="1"/>
      <c r="S45" s="1"/>
    </row>
    <row r="46" spans="1:19" ht="14.25" customHeight="1" x14ac:dyDescent="0.25">
      <c r="A46" s="1"/>
      <c r="B46" s="54" t="s">
        <v>91</v>
      </c>
      <c r="C46" s="51" t="s">
        <v>11</v>
      </c>
      <c r="D46" s="59" t="s">
        <v>60</v>
      </c>
      <c r="E46" s="48" t="str">
        <f>VLOOKUP(B46,'2_Strategivurdering'!$D$9:$F$34,3,FALSE)</f>
        <v>16. Konkurransesituasjonen kan bedres ved at mindre leverandører gir komplette tilbud sammen med andre leverandører</v>
      </c>
      <c r="H46" s="1"/>
      <c r="I46" s="1"/>
      <c r="J46" s="1"/>
      <c r="K46" s="1"/>
      <c r="L46" s="1"/>
      <c r="M46" s="1"/>
      <c r="N46" s="1"/>
      <c r="O46" s="1"/>
      <c r="P46" s="1"/>
      <c r="Q46" s="1"/>
      <c r="R46" s="1"/>
      <c r="S46" s="1"/>
    </row>
    <row r="47" spans="1:19" ht="14.25" customHeight="1" x14ac:dyDescent="0.25">
      <c r="A47" s="1"/>
      <c r="B47" s="54" t="s">
        <v>93</v>
      </c>
      <c r="C47" s="51" t="s">
        <v>41</v>
      </c>
      <c r="D47" s="59" t="s">
        <v>60</v>
      </c>
      <c r="E47" s="48" t="str">
        <f>VLOOKUP(B47,'2_Strategivurdering'!$D$9:$F$34,3,FALSE)</f>
        <v>17. Leverandørene kan redusere egne kostnader ved å få innsikt i vår virksomhets transaksjoner</v>
      </c>
      <c r="H47" s="1"/>
      <c r="I47" s="1"/>
      <c r="J47" s="1"/>
      <c r="K47" s="1"/>
      <c r="L47" s="1"/>
      <c r="M47" s="1"/>
      <c r="N47" s="1"/>
      <c r="O47" s="1"/>
      <c r="P47" s="1"/>
      <c r="Q47" s="1"/>
      <c r="R47" s="1"/>
      <c r="S47" s="1"/>
    </row>
    <row r="48" spans="1:19" ht="14.25" customHeight="1" x14ac:dyDescent="0.25">
      <c r="A48" s="1"/>
      <c r="B48" s="54" t="s">
        <v>94</v>
      </c>
      <c r="C48" s="51" t="s">
        <v>41</v>
      </c>
      <c r="D48" s="59" t="s">
        <v>60</v>
      </c>
      <c r="E48" s="48" t="str">
        <f>VLOOKUP(B48,'2_Strategivurdering'!$D$9:$F$34,3,FALSE)</f>
        <v xml:space="preserve">18. Tidligere involvering av innkjøpsfunksjonen i anskaffelsen vil gi mer kostnadseffektive løsninger </v>
      </c>
      <c r="H48" s="1"/>
      <c r="I48" s="1"/>
      <c r="J48" s="1"/>
      <c r="K48" s="1"/>
      <c r="L48" s="1"/>
      <c r="M48" s="1"/>
      <c r="N48" s="1"/>
      <c r="O48" s="1"/>
      <c r="P48" s="1"/>
      <c r="Q48" s="1"/>
      <c r="R48" s="1"/>
      <c r="S48" s="1"/>
    </row>
    <row r="49" spans="1:19" ht="14.25" customHeight="1" x14ac:dyDescent="0.25">
      <c r="A49" s="1"/>
      <c r="B49" s="54" t="s">
        <v>95</v>
      </c>
      <c r="C49" s="51" t="s">
        <v>41</v>
      </c>
      <c r="D49" s="59" t="s">
        <v>60</v>
      </c>
      <c r="E49" s="48" t="str">
        <f>VLOOKUP(B49,'2_Strategivurdering'!$D$9:$F$34,3,FALSE)</f>
        <v>19. Det er potensial for kostnadsreduksjoner gjennom å redusere sløsing i verdikjeden</v>
      </c>
      <c r="H49" s="1"/>
      <c r="I49" s="1"/>
      <c r="J49" s="1"/>
      <c r="K49" s="1"/>
      <c r="L49" s="1"/>
      <c r="M49" s="1"/>
      <c r="N49" s="1"/>
      <c r="O49" s="1"/>
      <c r="P49" s="1"/>
      <c r="Q49" s="1"/>
      <c r="R49" s="1"/>
      <c r="S49" s="1"/>
    </row>
    <row r="50" spans="1:19" ht="14.25" customHeight="1" x14ac:dyDescent="0.25">
      <c r="A50" s="1"/>
      <c r="B50" s="54" t="s">
        <v>74</v>
      </c>
      <c r="C50" s="51" t="s">
        <v>4</v>
      </c>
      <c r="D50" s="51" t="s">
        <v>61</v>
      </c>
      <c r="E50" s="48" t="str">
        <f>VLOOKUP(B50,'2_Strategivurdering'!$D$9:$F$34,3,FALSE)</f>
        <v>[Legg inn egen strategi her: Konsolidere volumer
]</v>
      </c>
      <c r="H50" s="1"/>
      <c r="I50" s="1"/>
      <c r="J50" s="1"/>
      <c r="K50" s="1"/>
      <c r="L50" s="1"/>
      <c r="M50" s="1"/>
      <c r="N50" s="1"/>
      <c r="O50" s="1"/>
      <c r="P50" s="1"/>
      <c r="Q50" s="1"/>
      <c r="R50" s="1"/>
      <c r="S50" s="1"/>
    </row>
    <row r="51" spans="1:19" ht="14.25" customHeight="1" x14ac:dyDescent="0.25">
      <c r="A51" s="1"/>
      <c r="B51" s="54" t="s">
        <v>78</v>
      </c>
      <c r="C51" s="51" t="s">
        <v>8</v>
      </c>
      <c r="D51" s="51" t="s">
        <v>61</v>
      </c>
      <c r="E51" s="48" t="str">
        <f>VLOOKUP(B51,'2_Strategivurdering'!$D$9:$F$34,3,FALSE)</f>
        <v>[Legg inn egen strategi her: Prisevaluering]</v>
      </c>
      <c r="H51" s="1"/>
      <c r="I51" s="1"/>
      <c r="J51" s="1"/>
      <c r="K51" s="1"/>
      <c r="L51" s="1"/>
      <c r="M51" s="1"/>
      <c r="N51" s="1"/>
      <c r="O51" s="1"/>
      <c r="P51" s="1"/>
      <c r="Q51" s="1"/>
      <c r="R51" s="1"/>
      <c r="S51" s="1"/>
    </row>
    <row r="52" spans="1:19" ht="14.25" customHeight="1" x14ac:dyDescent="0.25">
      <c r="A52" s="1"/>
      <c r="B52" s="54" t="s">
        <v>81</v>
      </c>
      <c r="C52" s="51" t="s">
        <v>52</v>
      </c>
      <c r="D52" s="51" t="s">
        <v>61</v>
      </c>
      <c r="E52" s="48" t="str">
        <f>VLOOKUP(B52,'2_Strategivurdering'!$D$9:$F$34,3,FALSE)</f>
        <v>[Legg inn egen strategi her: Utvide leverandørbasen
]</v>
      </c>
      <c r="H52" s="1"/>
      <c r="I52" s="1"/>
      <c r="J52" s="1"/>
      <c r="K52" s="1"/>
      <c r="L52" s="1"/>
      <c r="M52" s="1"/>
      <c r="N52" s="1"/>
      <c r="O52" s="1"/>
      <c r="P52" s="1"/>
      <c r="Q52" s="1"/>
      <c r="R52" s="1"/>
      <c r="S52" s="1"/>
    </row>
    <row r="53" spans="1:19" ht="14.25" customHeight="1" x14ac:dyDescent="0.25">
      <c r="A53" s="1"/>
      <c r="B53" s="54" t="s">
        <v>83</v>
      </c>
      <c r="C53" s="51" t="s">
        <v>14</v>
      </c>
      <c r="D53" s="59" t="s">
        <v>60</v>
      </c>
      <c r="E53" s="48" t="str">
        <f>VLOOKUP(B53,'2_Strategivurdering'!$D$9:$F$34,3,FALSE)</f>
        <v>[Legg inn egen strategi her: Redusere forbruk
]</v>
      </c>
      <c r="H53" s="1"/>
      <c r="I53" s="1"/>
      <c r="J53" s="1"/>
      <c r="K53" s="1"/>
      <c r="L53" s="1"/>
      <c r="M53" s="1"/>
      <c r="N53" s="1"/>
      <c r="O53" s="1"/>
      <c r="P53" s="1"/>
      <c r="Q53" s="1"/>
      <c r="R53" s="1"/>
      <c r="S53" s="1"/>
    </row>
    <row r="54" spans="1:19" ht="14.25" customHeight="1" x14ac:dyDescent="0.25">
      <c r="A54" s="1"/>
      <c r="B54" s="54" t="s">
        <v>88</v>
      </c>
      <c r="C54" s="51" t="s">
        <v>15</v>
      </c>
      <c r="D54" s="59" t="s">
        <v>60</v>
      </c>
      <c r="E54" s="48" t="str">
        <f>VLOOKUP(B54,'2_Strategivurdering'!$D$9:$F$34,3,FALSE)</f>
        <v>[Legg inn egen strategi her: Endre spesifikasjoner
]</v>
      </c>
      <c r="H54" s="1"/>
      <c r="I54" s="1"/>
      <c r="J54" s="1"/>
      <c r="K54" s="1"/>
      <c r="L54" s="1"/>
      <c r="M54" s="1"/>
      <c r="N54" s="1"/>
      <c r="O54" s="1"/>
      <c r="P54" s="1"/>
      <c r="Q54" s="1"/>
      <c r="R54" s="1"/>
      <c r="S54" s="1"/>
    </row>
    <row r="55" spans="1:19" ht="14.25" customHeight="1" x14ac:dyDescent="0.25">
      <c r="A55" s="1"/>
      <c r="B55" s="54" t="s">
        <v>92</v>
      </c>
      <c r="C55" s="51" t="s">
        <v>11</v>
      </c>
      <c r="D55" s="59" t="s">
        <v>60</v>
      </c>
      <c r="E55" s="48" t="str">
        <f>VLOOKUP(B55,'2_Strategivurdering'!$D$9:$F$34,3,FALSE)</f>
        <v>[Legg inn egen strategi her: Gjennomfør strukturelle endringer
]</v>
      </c>
      <c r="H55" s="1"/>
      <c r="I55" s="1"/>
      <c r="J55" s="1"/>
      <c r="K55" s="1"/>
      <c r="L55" s="1"/>
      <c r="M55" s="1"/>
      <c r="N55" s="1"/>
      <c r="O55" s="1"/>
      <c r="P55" s="1"/>
      <c r="Q55" s="1"/>
      <c r="R55" s="1"/>
      <c r="S55" s="1"/>
    </row>
    <row r="56" spans="1:19" ht="14.25" customHeight="1" x14ac:dyDescent="0.25">
      <c r="A56" s="1"/>
      <c r="B56" s="54" t="s">
        <v>96</v>
      </c>
      <c r="C56" s="51" t="s">
        <v>41</v>
      </c>
      <c r="D56" s="59" t="s">
        <v>60</v>
      </c>
      <c r="E56" s="48" t="str">
        <f>VLOOKUP(B56,'2_Strategivurdering'!$D$9:$F$34,3,FALSE)</f>
        <v>[Legg inn egen strategi her: Utvikle samarbeids-prosessen
]</v>
      </c>
      <c r="H56" s="1"/>
      <c r="I56" s="1"/>
      <c r="J56" s="1"/>
      <c r="K56" s="1"/>
      <c r="L56" s="1"/>
      <c r="M56" s="1"/>
      <c r="N56" s="1"/>
      <c r="O56" s="1"/>
      <c r="P56" s="1"/>
      <c r="Q56" s="1"/>
      <c r="R56" s="1"/>
      <c r="S56" s="1"/>
    </row>
    <row r="57" spans="1:19" x14ac:dyDescent="0.25">
      <c r="H57" s="1"/>
      <c r="I57" s="1"/>
      <c r="J57" s="1"/>
      <c r="K57" s="1"/>
      <c r="L57" s="1"/>
      <c r="M57" s="1"/>
      <c r="N57" s="1"/>
      <c r="O57" s="1"/>
      <c r="P57" s="1"/>
      <c r="Q57" s="1"/>
      <c r="R57" s="1"/>
      <c r="S57" s="1"/>
    </row>
    <row r="58" spans="1:19" x14ac:dyDescent="0.25">
      <c r="B58" s="120" t="s">
        <v>142</v>
      </c>
    </row>
    <row r="59" spans="1:19" s="1" customFormat="1" x14ac:dyDescent="0.25">
      <c r="B59" s="48" t="s">
        <v>69</v>
      </c>
      <c r="C59" s="49"/>
    </row>
    <row r="60" spans="1:19" x14ac:dyDescent="0.25">
      <c r="B60" s="121">
        <v>1</v>
      </c>
    </row>
    <row r="61" spans="1:19" x14ac:dyDescent="0.25">
      <c r="B61" s="121">
        <v>0.9</v>
      </c>
    </row>
    <row r="62" spans="1:19" x14ac:dyDescent="0.25">
      <c r="B62" s="121">
        <v>0.8</v>
      </c>
    </row>
    <row r="63" spans="1:19" x14ac:dyDescent="0.25">
      <c r="B63" s="121">
        <v>0.75</v>
      </c>
    </row>
    <row r="64" spans="1:19" x14ac:dyDescent="0.25">
      <c r="B64" s="121">
        <v>0.7</v>
      </c>
    </row>
    <row r="65" spans="2:3" s="1" customFormat="1" x14ac:dyDescent="0.25">
      <c r="B65" s="121">
        <v>0.66659999999999997</v>
      </c>
      <c r="C65" s="49"/>
    </row>
    <row r="66" spans="2:3" x14ac:dyDescent="0.25">
      <c r="B66" s="121">
        <v>0.6</v>
      </c>
    </row>
    <row r="67" spans="2:3" x14ac:dyDescent="0.25">
      <c r="B67" s="121">
        <v>0.5</v>
      </c>
    </row>
    <row r="68" spans="2:3" x14ac:dyDescent="0.25">
      <c r="B68" s="121">
        <v>0.4</v>
      </c>
    </row>
    <row r="69" spans="2:3" s="1" customFormat="1" x14ac:dyDescent="0.25">
      <c r="B69" s="121">
        <v>0.33329999999999999</v>
      </c>
      <c r="C69" s="49"/>
    </row>
    <row r="70" spans="2:3" x14ac:dyDescent="0.25">
      <c r="B70" s="121">
        <v>0.3</v>
      </c>
    </row>
    <row r="71" spans="2:3" x14ac:dyDescent="0.25">
      <c r="B71" s="121">
        <v>0.25</v>
      </c>
    </row>
    <row r="72" spans="2:3" x14ac:dyDescent="0.25">
      <c r="B72" s="121">
        <v>0.2</v>
      </c>
    </row>
    <row r="73" spans="2:3" s="1" customFormat="1" x14ac:dyDescent="0.25">
      <c r="B73" s="121">
        <v>0.15</v>
      </c>
      <c r="C73" s="49"/>
    </row>
    <row r="74" spans="2:3" x14ac:dyDescent="0.25">
      <c r="B74" s="121">
        <v>0.1</v>
      </c>
    </row>
    <row r="76" spans="2:3" x14ac:dyDescent="0.25">
      <c r="B76" t="s">
        <v>144</v>
      </c>
    </row>
    <row r="77" spans="2:3" s="1" customFormat="1" x14ac:dyDescent="0.25">
      <c r="B77" s="48" t="s">
        <v>69</v>
      </c>
      <c r="C77" s="49"/>
    </row>
    <row r="78" spans="2:3" x14ac:dyDescent="0.25">
      <c r="B78" s="48" t="s">
        <v>145</v>
      </c>
    </row>
    <row r="79" spans="2:3" s="1" customFormat="1" x14ac:dyDescent="0.25">
      <c r="B79" s="48" t="s">
        <v>150</v>
      </c>
      <c r="C79" s="49"/>
    </row>
    <row r="80" spans="2:3" s="1" customFormat="1" x14ac:dyDescent="0.25">
      <c r="B80" s="48" t="s">
        <v>151</v>
      </c>
      <c r="C80" s="49"/>
    </row>
    <row r="81" spans="2:2" x14ac:dyDescent="0.25">
      <c r="B81" s="48" t="s">
        <v>146</v>
      </c>
    </row>
    <row r="82" spans="2:2" x14ac:dyDescent="0.25">
      <c r="B82" s="48" t="s">
        <v>147</v>
      </c>
    </row>
    <row r="83" spans="2:2" x14ac:dyDescent="0.25">
      <c r="B83" s="48" t="s">
        <v>148</v>
      </c>
    </row>
    <row r="84" spans="2:2" x14ac:dyDescent="0.25">
      <c r="B84" s="48" t="s">
        <v>149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0000"/>
  </sheetPr>
  <dimension ref="B1:N53"/>
  <sheetViews>
    <sheetView showGridLines="0" zoomScaleNormal="100" workbookViewId="0">
      <pane ySplit="8" topLeftCell="A9" activePane="bottomLeft" state="frozen"/>
      <selection pane="bottomLeft" activeCell="C11" sqref="C11"/>
    </sheetView>
  </sheetViews>
  <sheetFormatPr baseColWidth="10" defaultColWidth="9.140625" defaultRowHeight="15" x14ac:dyDescent="0.25"/>
  <cols>
    <col min="1" max="1" width="1.140625" style="1" customWidth="1"/>
    <col min="2" max="2" width="9.140625" style="1" customWidth="1"/>
    <col min="3" max="3" width="43" style="1" customWidth="1"/>
    <col min="4" max="4" width="63.5703125" style="8" customWidth="1"/>
    <col min="5" max="5" width="11.85546875" style="8" customWidth="1"/>
    <col min="6" max="7" width="9.140625" style="1"/>
    <col min="8" max="8" width="1.140625" style="1" customWidth="1"/>
    <col min="9" max="9" width="9.140625" style="1" customWidth="1"/>
    <col min="10" max="10" width="43" style="1" customWidth="1"/>
    <col min="11" max="11" width="63.5703125" style="8" customWidth="1"/>
    <col min="12" max="12" width="11.85546875" style="8" customWidth="1"/>
    <col min="13" max="16384" width="9.140625" style="1"/>
  </cols>
  <sheetData>
    <row r="1" spans="2:14" x14ac:dyDescent="0.25">
      <c r="B1" s="180" t="s">
        <v>49</v>
      </c>
      <c r="C1" s="180"/>
      <c r="D1" s="180"/>
      <c r="E1" s="180"/>
      <c r="F1" s="88"/>
      <c r="G1" s="88"/>
      <c r="I1" s="180" t="s">
        <v>49</v>
      </c>
      <c r="J1" s="180"/>
      <c r="K1" s="180"/>
      <c r="L1" s="180"/>
      <c r="M1" s="88"/>
      <c r="N1" s="88"/>
    </row>
    <row r="2" spans="2:14" x14ac:dyDescent="0.25">
      <c r="D2" s="1"/>
      <c r="E2" s="1"/>
      <c r="K2" s="1"/>
      <c r="L2" s="1"/>
    </row>
    <row r="3" spans="2:14" x14ac:dyDescent="0.25">
      <c r="E3" s="1"/>
      <c r="L3" s="1"/>
    </row>
    <row r="4" spans="2:14" x14ac:dyDescent="0.25">
      <c r="E4" s="1"/>
      <c r="L4" s="1"/>
    </row>
    <row r="5" spans="2:14" x14ac:dyDescent="0.25">
      <c r="E5" s="1"/>
      <c r="L5" s="1"/>
    </row>
    <row r="6" spans="2:14" ht="11.25" customHeight="1" x14ac:dyDescent="0.25">
      <c r="E6" s="1"/>
      <c r="L6" s="1"/>
    </row>
    <row r="7" spans="2:14" ht="11.25" customHeight="1" x14ac:dyDescent="0.25">
      <c r="E7" s="1"/>
      <c r="L7" s="1"/>
    </row>
    <row r="8" spans="2:14" x14ac:dyDescent="0.25">
      <c r="E8" s="1"/>
      <c r="L8" s="1"/>
    </row>
    <row r="9" spans="2:14" x14ac:dyDescent="0.25">
      <c r="D9" s="1"/>
      <c r="E9" s="1"/>
      <c r="K9" s="1"/>
      <c r="L9" s="1"/>
    </row>
    <row r="10" spans="2:14" x14ac:dyDescent="0.25">
      <c r="B10"/>
      <c r="C10"/>
      <c r="D10"/>
      <c r="E10" s="40" t="s">
        <v>138</v>
      </c>
      <c r="F10"/>
      <c r="I10" s="40" t="s">
        <v>51</v>
      </c>
      <c r="J10"/>
      <c r="K10"/>
      <c r="L10"/>
      <c r="M10"/>
    </row>
    <row r="11" spans="2:14" x14ac:dyDescent="0.25">
      <c r="B11" s="40" t="s">
        <v>57</v>
      </c>
      <c r="C11" s="40" t="s">
        <v>20</v>
      </c>
      <c r="D11" s="40" t="s">
        <v>129</v>
      </c>
      <c r="E11" s="1" t="s">
        <v>139</v>
      </c>
      <c r="F11" s="1" t="s">
        <v>51</v>
      </c>
      <c r="I11" s="40" t="s">
        <v>57</v>
      </c>
      <c r="J11" s="40" t="s">
        <v>20</v>
      </c>
      <c r="K11" s="40" t="s">
        <v>129</v>
      </c>
      <c r="L11" t="s">
        <v>137</v>
      </c>
      <c r="M11"/>
    </row>
    <row r="12" spans="2:14" x14ac:dyDescent="0.25">
      <c r="B12" s="1" t="s">
        <v>95</v>
      </c>
      <c r="C12" s="1" t="s">
        <v>29</v>
      </c>
      <c r="D12" s="1" t="s">
        <v>178</v>
      </c>
      <c r="E12" s="41">
        <v>0</v>
      </c>
      <c r="F12" s="41">
        <v>0</v>
      </c>
      <c r="I12" s="1" t="s">
        <v>71</v>
      </c>
      <c r="J12" s="1" t="s">
        <v>5</v>
      </c>
      <c r="K12" s="1" t="s">
        <v>23</v>
      </c>
      <c r="L12" s="41">
        <v>0</v>
      </c>
      <c r="M12"/>
    </row>
    <row r="13" spans="2:14" x14ac:dyDescent="0.25">
      <c r="B13" s="1" t="s">
        <v>85</v>
      </c>
      <c r="C13" s="1" t="s">
        <v>17</v>
      </c>
      <c r="D13" s="1" t="s">
        <v>168</v>
      </c>
      <c r="E13" s="41">
        <v>0</v>
      </c>
      <c r="F13" s="41">
        <v>0</v>
      </c>
      <c r="I13" s="1" t="s">
        <v>72</v>
      </c>
      <c r="J13" s="1" t="s">
        <v>6</v>
      </c>
      <c r="K13" s="1" t="s">
        <v>172</v>
      </c>
      <c r="L13" s="41">
        <v>0</v>
      </c>
      <c r="M13"/>
    </row>
    <row r="14" spans="2:14" x14ac:dyDescent="0.25">
      <c r="B14" s="1" t="s">
        <v>90</v>
      </c>
      <c r="C14" s="1" t="s">
        <v>12</v>
      </c>
      <c r="D14" s="1" t="s">
        <v>40</v>
      </c>
      <c r="E14" s="41">
        <v>0</v>
      </c>
      <c r="F14" s="41">
        <v>0</v>
      </c>
      <c r="I14" s="1" t="s">
        <v>73</v>
      </c>
      <c r="J14" s="1" t="s">
        <v>7</v>
      </c>
      <c r="K14" s="1" t="s">
        <v>36</v>
      </c>
      <c r="L14" s="41">
        <v>0</v>
      </c>
      <c r="M14"/>
    </row>
    <row r="15" spans="2:14" x14ac:dyDescent="0.25">
      <c r="B15" s="1" t="s">
        <v>80</v>
      </c>
      <c r="C15" s="1" t="s">
        <v>103</v>
      </c>
      <c r="D15" s="1" t="s">
        <v>179</v>
      </c>
      <c r="E15" s="41">
        <v>0</v>
      </c>
      <c r="F15" s="41">
        <v>0</v>
      </c>
      <c r="I15" s="1" t="s">
        <v>74</v>
      </c>
      <c r="J15" s="1" t="s">
        <v>62</v>
      </c>
      <c r="K15" s="1" t="s">
        <v>195</v>
      </c>
      <c r="L15" s="41">
        <v>0</v>
      </c>
      <c r="M15"/>
    </row>
    <row r="16" spans="2:14" x14ac:dyDescent="0.25">
      <c r="B16" s="1" t="s">
        <v>74</v>
      </c>
      <c r="C16" s="1" t="s">
        <v>62</v>
      </c>
      <c r="D16" s="1" t="s">
        <v>195</v>
      </c>
      <c r="E16" s="41">
        <v>0</v>
      </c>
      <c r="F16" s="41">
        <v>0</v>
      </c>
      <c r="I16" s="1" t="s">
        <v>75</v>
      </c>
      <c r="J16" s="1" t="s">
        <v>26</v>
      </c>
      <c r="K16" s="1" t="s">
        <v>163</v>
      </c>
      <c r="L16" s="41">
        <v>0</v>
      </c>
      <c r="M16"/>
    </row>
    <row r="17" spans="2:13" x14ac:dyDescent="0.25">
      <c r="B17" s="1" t="s">
        <v>79</v>
      </c>
      <c r="C17" s="1" t="s">
        <v>9</v>
      </c>
      <c r="D17" s="1" t="s">
        <v>166</v>
      </c>
      <c r="E17" s="41">
        <v>0</v>
      </c>
      <c r="F17" s="41">
        <v>0</v>
      </c>
      <c r="I17" s="1" t="s">
        <v>76</v>
      </c>
      <c r="J17" s="1" t="s">
        <v>27</v>
      </c>
      <c r="K17" s="1" t="s">
        <v>164</v>
      </c>
      <c r="L17" s="41">
        <v>0</v>
      </c>
      <c r="M17"/>
    </row>
    <row r="18" spans="2:13" x14ac:dyDescent="0.25">
      <c r="B18" s="1" t="s">
        <v>93</v>
      </c>
      <c r="C18" s="1" t="s">
        <v>30</v>
      </c>
      <c r="D18" s="1" t="s">
        <v>100</v>
      </c>
      <c r="E18" s="41">
        <v>0</v>
      </c>
      <c r="F18" s="41">
        <v>0</v>
      </c>
      <c r="I18" s="1" t="s">
        <v>77</v>
      </c>
      <c r="J18" s="1" t="s">
        <v>39</v>
      </c>
      <c r="K18" s="1" t="s">
        <v>165</v>
      </c>
      <c r="L18" s="41">
        <v>0</v>
      </c>
      <c r="M18"/>
    </row>
    <row r="19" spans="2:13" x14ac:dyDescent="0.25">
      <c r="B19" s="1" t="s">
        <v>77</v>
      </c>
      <c r="C19" s="1" t="s">
        <v>39</v>
      </c>
      <c r="D19" s="1" t="s">
        <v>165</v>
      </c>
      <c r="E19" s="41">
        <v>0</v>
      </c>
      <c r="F19" s="41">
        <v>0</v>
      </c>
      <c r="I19" s="1" t="s">
        <v>78</v>
      </c>
      <c r="J19" s="1" t="s">
        <v>62</v>
      </c>
      <c r="K19" s="1" t="s">
        <v>65</v>
      </c>
      <c r="L19" s="41">
        <v>0</v>
      </c>
      <c r="M19"/>
    </row>
    <row r="20" spans="2:13" x14ac:dyDescent="0.25">
      <c r="B20" s="1" t="s">
        <v>87</v>
      </c>
      <c r="C20" s="1" t="s">
        <v>18</v>
      </c>
      <c r="D20" s="1" t="s">
        <v>37</v>
      </c>
      <c r="E20" s="41">
        <v>0</v>
      </c>
      <c r="F20" s="41">
        <v>0</v>
      </c>
      <c r="I20" s="1" t="s">
        <v>79</v>
      </c>
      <c r="J20" s="1" t="s">
        <v>9</v>
      </c>
      <c r="K20" s="1" t="s">
        <v>166</v>
      </c>
      <c r="L20" s="41">
        <v>0</v>
      </c>
      <c r="M20"/>
    </row>
    <row r="21" spans="2:13" x14ac:dyDescent="0.25">
      <c r="B21" s="1" t="s">
        <v>76</v>
      </c>
      <c r="C21" s="1" t="s">
        <v>27</v>
      </c>
      <c r="D21" s="1" t="s">
        <v>164</v>
      </c>
      <c r="E21" s="41">
        <v>0</v>
      </c>
      <c r="F21" s="41">
        <v>0</v>
      </c>
      <c r="I21" s="1" t="s">
        <v>80</v>
      </c>
      <c r="J21" s="1" t="s">
        <v>103</v>
      </c>
      <c r="K21" s="1" t="s">
        <v>179</v>
      </c>
      <c r="L21" s="41">
        <v>0</v>
      </c>
      <c r="M21"/>
    </row>
    <row r="22" spans="2:13" x14ac:dyDescent="0.25">
      <c r="B22" s="1" t="s">
        <v>71</v>
      </c>
      <c r="C22" s="1" t="s">
        <v>5</v>
      </c>
      <c r="D22" s="1" t="s">
        <v>23</v>
      </c>
      <c r="E22" s="41">
        <v>0</v>
      </c>
      <c r="F22" s="41">
        <v>0</v>
      </c>
      <c r="I22" s="1" t="s">
        <v>81</v>
      </c>
      <c r="J22" s="1" t="s">
        <v>62</v>
      </c>
      <c r="K22" s="1" t="s">
        <v>63</v>
      </c>
      <c r="L22" s="41">
        <v>0</v>
      </c>
      <c r="M22"/>
    </row>
    <row r="23" spans="2:13" x14ac:dyDescent="0.25">
      <c r="B23" s="1" t="s">
        <v>75</v>
      </c>
      <c r="C23" s="1" t="s">
        <v>26</v>
      </c>
      <c r="D23" s="1" t="s">
        <v>163</v>
      </c>
      <c r="E23" s="41">
        <v>0</v>
      </c>
      <c r="F23" s="41">
        <v>0</v>
      </c>
      <c r="I23" s="1" t="s">
        <v>82</v>
      </c>
      <c r="J23" s="1" t="s">
        <v>124</v>
      </c>
      <c r="K23" s="1" t="s">
        <v>167</v>
      </c>
      <c r="L23" s="41">
        <v>0</v>
      </c>
      <c r="M23"/>
    </row>
    <row r="24" spans="2:13" x14ac:dyDescent="0.25">
      <c r="B24" s="1" t="s">
        <v>72</v>
      </c>
      <c r="C24" s="1" t="s">
        <v>6</v>
      </c>
      <c r="D24" s="1" t="s">
        <v>172</v>
      </c>
      <c r="E24" s="41">
        <v>0</v>
      </c>
      <c r="F24" s="41">
        <v>0</v>
      </c>
      <c r="I24" s="1" t="s">
        <v>83</v>
      </c>
      <c r="J24" s="1" t="s">
        <v>62</v>
      </c>
      <c r="K24" s="1" t="s">
        <v>66</v>
      </c>
      <c r="L24" s="41">
        <v>0</v>
      </c>
      <c r="M24"/>
    </row>
    <row r="25" spans="2:13" x14ac:dyDescent="0.25">
      <c r="B25" s="1" t="s">
        <v>73</v>
      </c>
      <c r="C25" s="1" t="s">
        <v>7</v>
      </c>
      <c r="D25" s="1" t="s">
        <v>36</v>
      </c>
      <c r="E25" s="41">
        <v>0</v>
      </c>
      <c r="F25" s="41">
        <v>0</v>
      </c>
      <c r="I25" s="1" t="s">
        <v>84</v>
      </c>
      <c r="J25" s="1" t="s">
        <v>16</v>
      </c>
      <c r="K25" s="1" t="s">
        <v>98</v>
      </c>
      <c r="L25" s="41">
        <v>0</v>
      </c>
      <c r="M25"/>
    </row>
    <row r="26" spans="2:13" x14ac:dyDescent="0.25">
      <c r="B26" s="1" t="s">
        <v>94</v>
      </c>
      <c r="C26" s="1" t="s">
        <v>10</v>
      </c>
      <c r="D26" s="1" t="s">
        <v>101</v>
      </c>
      <c r="E26" s="41">
        <v>0</v>
      </c>
      <c r="F26" s="41">
        <v>0</v>
      </c>
      <c r="I26" s="1" t="s">
        <v>85</v>
      </c>
      <c r="J26" s="1" t="s">
        <v>17</v>
      </c>
      <c r="K26" s="1" t="s">
        <v>168</v>
      </c>
      <c r="L26" s="41">
        <v>0</v>
      </c>
      <c r="M26"/>
    </row>
    <row r="27" spans="2:13" x14ac:dyDescent="0.25">
      <c r="B27" s="1" t="s">
        <v>96</v>
      </c>
      <c r="C27" s="1" t="s">
        <v>62</v>
      </c>
      <c r="D27" s="1" t="s">
        <v>68</v>
      </c>
      <c r="E27" s="41">
        <v>0</v>
      </c>
      <c r="F27" s="41">
        <v>0</v>
      </c>
      <c r="I27" s="1" t="s">
        <v>86</v>
      </c>
      <c r="J27" s="1" t="s">
        <v>28</v>
      </c>
      <c r="K27" s="1" t="s">
        <v>169</v>
      </c>
      <c r="L27" s="41">
        <v>0</v>
      </c>
      <c r="M27"/>
    </row>
    <row r="28" spans="2:13" x14ac:dyDescent="0.25">
      <c r="B28" s="1" t="s">
        <v>91</v>
      </c>
      <c r="C28" s="1" t="s">
        <v>13</v>
      </c>
      <c r="D28" s="1" t="s">
        <v>171</v>
      </c>
      <c r="E28" s="41">
        <v>0</v>
      </c>
      <c r="F28" s="41">
        <v>0</v>
      </c>
      <c r="I28" s="1" t="s">
        <v>87</v>
      </c>
      <c r="J28" s="1" t="s">
        <v>18</v>
      </c>
      <c r="K28" s="1" t="s">
        <v>37</v>
      </c>
      <c r="L28" s="41">
        <v>0</v>
      </c>
      <c r="M28"/>
    </row>
    <row r="29" spans="2:13" x14ac:dyDescent="0.25">
      <c r="B29" s="1" t="s">
        <v>92</v>
      </c>
      <c r="C29" s="1" t="s">
        <v>62</v>
      </c>
      <c r="D29" s="1" t="s">
        <v>67</v>
      </c>
      <c r="E29" s="41">
        <v>0</v>
      </c>
      <c r="F29" s="41">
        <v>0</v>
      </c>
      <c r="I29" s="1" t="s">
        <v>88</v>
      </c>
      <c r="J29" s="1" t="s">
        <v>62</v>
      </c>
      <c r="K29" s="1" t="s">
        <v>64</v>
      </c>
      <c r="L29" s="41">
        <v>0</v>
      </c>
      <c r="M29"/>
    </row>
    <row r="30" spans="2:13" x14ac:dyDescent="0.25">
      <c r="B30" s="1" t="s">
        <v>89</v>
      </c>
      <c r="C30" s="1" t="s">
        <v>170</v>
      </c>
      <c r="D30" s="1" t="s">
        <v>99</v>
      </c>
      <c r="E30" s="41">
        <v>0</v>
      </c>
      <c r="F30" s="41">
        <v>0</v>
      </c>
      <c r="I30" s="1" t="s">
        <v>89</v>
      </c>
      <c r="J30" s="1" t="s">
        <v>170</v>
      </c>
      <c r="K30" s="1" t="s">
        <v>99</v>
      </c>
      <c r="L30" s="41">
        <v>0</v>
      </c>
      <c r="M30"/>
    </row>
    <row r="31" spans="2:13" x14ac:dyDescent="0.25">
      <c r="B31" s="1" t="s">
        <v>88</v>
      </c>
      <c r="C31" s="1" t="s">
        <v>62</v>
      </c>
      <c r="D31" s="1" t="s">
        <v>64</v>
      </c>
      <c r="E31" s="41">
        <v>0</v>
      </c>
      <c r="F31" s="41">
        <v>0</v>
      </c>
      <c r="I31" s="1" t="s">
        <v>90</v>
      </c>
      <c r="J31" s="1" t="s">
        <v>12</v>
      </c>
      <c r="K31" s="1" t="s">
        <v>40</v>
      </c>
      <c r="L31" s="41">
        <v>0</v>
      </c>
      <c r="M31"/>
    </row>
    <row r="32" spans="2:13" x14ac:dyDescent="0.25">
      <c r="B32" s="1" t="s">
        <v>86</v>
      </c>
      <c r="C32" s="1" t="s">
        <v>28</v>
      </c>
      <c r="D32" s="1" t="s">
        <v>169</v>
      </c>
      <c r="E32" s="41">
        <v>0</v>
      </c>
      <c r="F32" s="41">
        <v>0</v>
      </c>
      <c r="I32" s="1" t="s">
        <v>91</v>
      </c>
      <c r="J32" s="1" t="s">
        <v>13</v>
      </c>
      <c r="K32" s="1" t="s">
        <v>171</v>
      </c>
      <c r="L32" s="41">
        <v>0</v>
      </c>
      <c r="M32"/>
    </row>
    <row r="33" spans="2:13" x14ac:dyDescent="0.25">
      <c r="B33" s="1" t="s">
        <v>83</v>
      </c>
      <c r="C33" s="1" t="s">
        <v>62</v>
      </c>
      <c r="D33" s="1" t="s">
        <v>66</v>
      </c>
      <c r="E33" s="41">
        <v>0</v>
      </c>
      <c r="F33" s="41">
        <v>0</v>
      </c>
      <c r="I33" s="1" t="s">
        <v>92</v>
      </c>
      <c r="J33" s="1" t="s">
        <v>62</v>
      </c>
      <c r="K33" s="1" t="s">
        <v>67</v>
      </c>
      <c r="L33" s="41">
        <v>0</v>
      </c>
      <c r="M33"/>
    </row>
    <row r="34" spans="2:13" x14ac:dyDescent="0.25">
      <c r="B34" s="1" t="s">
        <v>84</v>
      </c>
      <c r="C34" s="1" t="s">
        <v>16</v>
      </c>
      <c r="D34" s="1" t="s">
        <v>98</v>
      </c>
      <c r="E34" s="41">
        <v>0</v>
      </c>
      <c r="F34" s="41">
        <v>0</v>
      </c>
      <c r="I34" s="1" t="s">
        <v>93</v>
      </c>
      <c r="J34" s="1" t="s">
        <v>30</v>
      </c>
      <c r="K34" s="1" t="s">
        <v>100</v>
      </c>
      <c r="L34" s="41">
        <v>0</v>
      </c>
      <c r="M34"/>
    </row>
    <row r="35" spans="2:13" x14ac:dyDescent="0.25">
      <c r="B35" s="1" t="s">
        <v>81</v>
      </c>
      <c r="C35" s="1" t="s">
        <v>62</v>
      </c>
      <c r="D35" s="1" t="s">
        <v>63</v>
      </c>
      <c r="E35" s="41">
        <v>0</v>
      </c>
      <c r="F35" s="41">
        <v>0</v>
      </c>
      <c r="I35" s="1" t="s">
        <v>94</v>
      </c>
      <c r="J35" s="1" t="s">
        <v>10</v>
      </c>
      <c r="K35" s="1" t="s">
        <v>101</v>
      </c>
      <c r="L35" s="41">
        <v>0</v>
      </c>
      <c r="M35"/>
    </row>
    <row r="36" spans="2:13" x14ac:dyDescent="0.25">
      <c r="B36" s="1" t="s">
        <v>82</v>
      </c>
      <c r="C36" s="1" t="s">
        <v>124</v>
      </c>
      <c r="D36" s="1" t="s">
        <v>167</v>
      </c>
      <c r="E36" s="41">
        <v>0</v>
      </c>
      <c r="F36" s="41">
        <v>0</v>
      </c>
      <c r="I36" s="1" t="s">
        <v>95</v>
      </c>
      <c r="J36" s="1" t="s">
        <v>29</v>
      </c>
      <c r="K36" s="1" t="s">
        <v>178</v>
      </c>
      <c r="L36" s="41">
        <v>0</v>
      </c>
      <c r="M36"/>
    </row>
    <row r="37" spans="2:13" x14ac:dyDescent="0.25">
      <c r="B37" s="1" t="s">
        <v>78</v>
      </c>
      <c r="C37" s="1" t="s">
        <v>62</v>
      </c>
      <c r="D37" s="1" t="s">
        <v>65</v>
      </c>
      <c r="E37" s="41">
        <v>0</v>
      </c>
      <c r="F37" s="41">
        <v>0</v>
      </c>
      <c r="I37" s="1" t="s">
        <v>96</v>
      </c>
      <c r="J37" s="1" t="s">
        <v>62</v>
      </c>
      <c r="K37" s="1" t="s">
        <v>68</v>
      </c>
      <c r="L37" s="41">
        <v>0</v>
      </c>
      <c r="M37"/>
    </row>
    <row r="38" spans="2:13" x14ac:dyDescent="0.25">
      <c r="B38" s="1" t="s">
        <v>50</v>
      </c>
      <c r="C38"/>
      <c r="D38"/>
      <c r="E38" s="41">
        <v>0</v>
      </c>
      <c r="F38" s="41">
        <v>0</v>
      </c>
      <c r="I38" s="1" t="s">
        <v>50</v>
      </c>
      <c r="J38"/>
      <c r="K38"/>
      <c r="L38" s="41">
        <v>0</v>
      </c>
      <c r="M38"/>
    </row>
    <row r="39" spans="2:13" x14ac:dyDescent="0.25">
      <c r="B39"/>
      <c r="C39"/>
    </row>
    <row r="40" spans="2:13" x14ac:dyDescent="0.25">
      <c r="B40"/>
      <c r="C40"/>
    </row>
    <row r="41" spans="2:13" x14ac:dyDescent="0.25">
      <c r="B41"/>
      <c r="C41"/>
    </row>
    <row r="42" spans="2:13" x14ac:dyDescent="0.25">
      <c r="B42"/>
      <c r="C42"/>
    </row>
    <row r="43" spans="2:13" x14ac:dyDescent="0.25">
      <c r="B43"/>
      <c r="C43"/>
    </row>
    <row r="44" spans="2:13" x14ac:dyDescent="0.25">
      <c r="B44"/>
      <c r="C44"/>
    </row>
    <row r="45" spans="2:13" x14ac:dyDescent="0.25">
      <c r="B45"/>
      <c r="C45"/>
    </row>
    <row r="46" spans="2:13" x14ac:dyDescent="0.25">
      <c r="B46"/>
      <c r="C46"/>
    </row>
    <row r="47" spans="2:13" x14ac:dyDescent="0.25">
      <c r="B47"/>
      <c r="C47"/>
    </row>
    <row r="48" spans="2:13" x14ac:dyDescent="0.25">
      <c r="B48"/>
      <c r="C48"/>
    </row>
    <row r="49" spans="2:3" x14ac:dyDescent="0.25">
      <c r="B49"/>
      <c r="C49"/>
    </row>
    <row r="50" spans="2:3" x14ac:dyDescent="0.25">
      <c r="B50"/>
      <c r="C50"/>
    </row>
    <row r="51" spans="2:3" x14ac:dyDescent="0.25">
      <c r="B51"/>
      <c r="C51"/>
    </row>
    <row r="52" spans="2:3" x14ac:dyDescent="0.25">
      <c r="B52"/>
      <c r="C52"/>
    </row>
    <row r="53" spans="2:3" x14ac:dyDescent="0.25">
      <c r="B53"/>
      <c r="C53"/>
    </row>
  </sheetData>
  <mergeCells count="2">
    <mergeCell ref="B1:E1"/>
    <mergeCell ref="I1:L1"/>
  </mergeCell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7</vt:i4>
      </vt:variant>
      <vt:variant>
        <vt:lpstr>Navngitte områder</vt:lpstr>
      </vt:variant>
      <vt:variant>
        <vt:i4>15</vt:i4>
      </vt:variant>
    </vt:vector>
  </HeadingPairs>
  <TitlesOfParts>
    <vt:vector size="22" baseType="lpstr">
      <vt:lpstr>Introduksjon</vt:lpstr>
      <vt:lpstr>1_Formål</vt:lpstr>
      <vt:lpstr>2_Strategivurdering</vt:lpstr>
      <vt:lpstr>3_Prioritering</vt:lpstr>
      <vt:lpstr>4_Tallfeste_potensial</vt:lpstr>
      <vt:lpstr>Parametere</vt:lpstr>
      <vt:lpstr>BACKEND_SORTERING</vt:lpstr>
      <vt:lpstr>DB_hypoteser</vt:lpstr>
      <vt:lpstr>Delmål</vt:lpstr>
      <vt:lpstr>Effektnivå</vt:lpstr>
      <vt:lpstr>Effektnivå_db</vt:lpstr>
      <vt:lpstr>L_Delmål</vt:lpstr>
      <vt:lpstr>L_Hypoteseevaluering</vt:lpstr>
      <vt:lpstr>L_Strategivurdering</vt:lpstr>
      <vt:lpstr>L_Vekting</vt:lpstr>
      <vt:lpstr>Totalt_antall_vurdert</vt:lpstr>
      <vt:lpstr>'1_Formål'!Utskriftsområde</vt:lpstr>
      <vt:lpstr>'2_Strategivurdering'!Utskriftsområde</vt:lpstr>
      <vt:lpstr>'3_Prioritering'!Utskriftsområde</vt:lpstr>
      <vt:lpstr>'4_Tallfeste_potensial'!Utskriftsområde</vt:lpstr>
      <vt:lpstr>Introduksjon!Utskriftsområde</vt:lpstr>
      <vt:lpstr>Vekting</vt:lpstr>
    </vt:vector>
  </TitlesOfParts>
  <Company>PricewaterhouseCoopers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Sundlo, Harald</cp:lastModifiedBy>
  <cp:lastPrinted>2014-03-09T20:11:43Z</cp:lastPrinted>
  <dcterms:created xsi:type="dcterms:W3CDTF">2014-01-24T15:13:03Z</dcterms:created>
  <dcterms:modified xsi:type="dcterms:W3CDTF">2014-09-07T17:04:39Z</dcterms:modified>
</cp:coreProperties>
</file>